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penn'!$A$2:$Q$12</definedName>
    <definedName name="HEADER">'c2b penn'!$A$2:$Q$11</definedName>
    <definedName name="P_1">'c2b penn'!$A$13:$Q$198</definedName>
    <definedName name="_xlnm.Print_Area" localSheetId="0">'c2b penn'!$A$1:$Q$167</definedName>
    <definedName name="_xlnm.Print_Titles" localSheetId="0">'c2b penn'!$1:$12</definedName>
  </definedNames>
  <calcPr fullCalcOnLoad="1"/>
</workbook>
</file>

<file path=xl/sharedStrings.xml><?xml version="1.0" encoding="utf-8"?>
<sst xmlns="http://schemas.openxmlformats.org/spreadsheetml/2006/main" count="223" uniqueCount="141">
  <si>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</si>
  <si>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</si>
  <si>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</si>
  <si>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</si>
  <si>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</si>
  <si>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</si>
  <si>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</si>
  <si>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</si>
  <si>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</si>
  <si>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</si>
  <si>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</si>
  <si>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</si>
  <si>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</si>
  <si>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</si>
  <si>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</si>
  <si>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</si>
  <si>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</si>
  <si>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</si>
  <si>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</si>
  <si>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</si>
  <si>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</si>
  <si>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</si>
  <si>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</si>
  <si>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</si>
  <si>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</si>
  <si>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</si>
  <si>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</si>
  <si>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</si>
  <si>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</si>
  <si>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</si>
  <si>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</si>
  <si>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</si>
  <si>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</si>
  <si>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</si>
  <si>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</si>
  <si>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</si>
  <si>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</si>
  <si>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Human genomics </t>
  </si>
  <si>
    <t xml:space="preserve">     Neurobehavior laboratory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</si>
  <si>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</si>
  <si>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</si>
  <si>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</si>
  <si>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</si>
  <si>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</si>
  <si>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</si>
  <si>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</si>
  <si>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</si>
  <si>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</si>
  <si>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</si>
  <si>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</si>
  <si>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</si>
  <si>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Clinical research</t>
  </si>
  <si>
    <t xml:space="preserve">     Dietary assessment and food analysis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</si>
  <si>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</si>
  <si>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</si>
  <si>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</si>
  <si>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</si>
  <si>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</si>
  <si>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</si>
  <si>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</si>
  <si>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</si>
  <si>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</si>
  <si>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</si>
  <si>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</si>
  <si>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</si>
  <si>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</si>
  <si>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</si>
  <si>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</si>
  <si>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</si>
  <si>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</si>
  <si>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</si>
  <si>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</si>
  <si>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</si>
  <si>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</si>
  <si>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</si>
  <si>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</si>
  <si>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Exercise testing</t>
  </si>
  <si>
    <t xml:space="preserve">     Preventive medicine</t>
  </si>
  <si>
    <t xml:space="preserve">     Regulation of gene expression</t>
  </si>
  <si>
    <t xml:space="preserve">     Other</t>
  </si>
  <si>
    <t xml:space="preserve">     Inflammation and neurodegeneration</t>
  </si>
  <si>
    <t xml:space="preserve">     MRS laboratory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</si>
  <si>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</si>
  <si>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</si>
  <si>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</si>
  <si>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</si>
  <si>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</si>
  <si>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Auxiliary enterprises--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</si>
  <si>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</si>
  <si>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</si>
  <si>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</si>
  <si>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</si>
  <si>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Leptin signaling</t>
  </si>
  <si>
    <t xml:space="preserve">     Postdoctoral research</t>
  </si>
  <si>
    <t xml:space="preserve">     Walking behavior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</si>
  <si>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</si>
  <si>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</si>
  <si>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</si>
  <si>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Oxidative stress and disease</t>
  </si>
  <si>
    <t xml:space="preserve">     Inactivity physiology</t>
  </si>
  <si>
    <t xml:space="preserve">     Royalty distributions</t>
  </si>
  <si>
    <t xml:space="preserve">     Sleep laboratory</t>
  </si>
  <si>
    <t xml:space="preserve">     Physical activity epidemiology</t>
  </si>
  <si>
    <t xml:space="preserve">     Sponsored projects </t>
  </si>
  <si>
    <t xml:space="preserve">  Scholarships and fellowships</t>
  </si>
  <si>
    <t xml:space="preserve">     Ubiquitin laboratory</t>
  </si>
  <si>
    <t xml:space="preserve">        Total population science support</t>
  </si>
  <si>
    <t xml:space="preserve">             Total auxiliary enterprises</t>
  </si>
  <si>
    <t xml:space="preserve">                Total expenditures and transfers</t>
  </si>
  <si>
    <t xml:space="preserve">     Adipocyte</t>
  </si>
  <si>
    <t xml:space="preserve">     Skeletal muscle metabolism II</t>
  </si>
  <si>
    <t xml:space="preserve">     Population science</t>
  </si>
  <si>
    <t xml:space="preserve">     Reproductive endocrinology and women's health</t>
  </si>
  <si>
    <t xml:space="preserve">     Bioactive screening laboratory</t>
  </si>
  <si>
    <t xml:space="preserve">     Louisiana clinical and translational science center</t>
  </si>
  <si>
    <t xml:space="preserve">     Physical activity and ethnic minority health</t>
  </si>
  <si>
    <t xml:space="preserve">     Associate executive director for obesity and diabetes</t>
  </si>
  <si>
    <t xml:space="preserve">     Core services and resources</t>
  </si>
  <si>
    <t xml:space="preserve">     Utilities</t>
  </si>
  <si>
    <t xml:space="preserve"> Division of education</t>
  </si>
  <si>
    <t xml:space="preserve">      Behavioral sciences and epidemiology</t>
  </si>
  <si>
    <t xml:space="preserve">     Islet cell biology</t>
  </si>
  <si>
    <t xml:space="preserve">     Clinical core services</t>
  </si>
  <si>
    <t xml:space="preserve">     Metabolism - body composition</t>
  </si>
  <si>
    <t xml:space="preserve">     Pediatric health and behavior</t>
  </si>
  <si>
    <t xml:space="preserve">     Communications</t>
  </si>
  <si>
    <t xml:space="preserve">     Facility rental</t>
  </si>
  <si>
    <t xml:space="preserve">     Business development</t>
  </si>
  <si>
    <t xml:space="preserve">     External relations</t>
  </si>
  <si>
    <t xml:space="preserve">           Total educational and general expenditures</t>
  </si>
  <si>
    <t xml:space="preserve">  Transfers--</t>
  </si>
  <si>
    <t xml:space="preserve">    Nonmandatory transfers for-</t>
  </si>
  <si>
    <t xml:space="preserve">      Other</t>
  </si>
  <si>
    <t xml:space="preserve">        Total transfers</t>
  </si>
  <si>
    <t xml:space="preserve">             Subtotal education and general expenditures</t>
  </si>
  <si>
    <t xml:space="preserve">     Gene regulation and metabolism</t>
  </si>
  <si>
    <t xml:space="preserve">     Matrix biology laboratory</t>
  </si>
  <si>
    <t xml:space="preserve">     Neurobiology of energy balance</t>
  </si>
  <si>
    <t xml:space="preserve">     Neurobiology of metabolic dysfunction</t>
  </si>
  <si>
    <t xml:space="preserve">     Body composition laboratory</t>
  </si>
  <si>
    <t>For the year ended June 30,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</si>
</sst>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00"/>
  <sheetViews>
    <sheetView showGridLines="0" tabSelected="1" defaultGridColor="0" zoomScale="110" zoomScaleNormal="110" zoomScaleSheetLayoutView="100" zoomScalePageLayoutView="0" colorId="22" workbookViewId="0" topLeftCell="A1">
      <selection activeCell="C6" sqref="C6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3.57421875" style="2" customWidth="1"/>
    <col min="4" max="4" width="1.57421875" style="2" customWidth="1"/>
    <col min="5" max="5" width="13.57421875" style="2" customWidth="1"/>
    <col min="6" max="6" width="1.57421875" style="2" customWidth="1"/>
    <col min="7" max="7" width="13.57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3.57421875" style="2" customWidth="1"/>
    <col min="12" max="12" width="1.57421875" style="2" customWidth="1"/>
    <col min="13" max="13" width="13.57421875" style="2" customWidth="1"/>
    <col min="14" max="14" width="1.57421875" style="2" customWidth="1"/>
    <col min="15" max="15" width="13.57421875" style="2" customWidth="1"/>
    <col min="16" max="16" width="1.57421875" style="2" customWidth="1"/>
    <col min="17" max="17" width="13.57421875" style="2" customWidth="1"/>
    <col min="18" max="21" width="7.57421875" style="2" customWidth="1"/>
    <col min="22" max="16384" width="9.00390625" style="1" customWidth="1"/>
  </cols>
  <sheetData>
    <row r="1" spans="1:256" s="3" customFormat="1" ht="10.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3" customFormat="1" ht="16.5">
      <c r="A2" s="33"/>
      <c r="B2" s="5"/>
      <c r="C2" s="32" t="s">
        <v>90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3" customFormat="1" ht="8.25" customHeight="1">
      <c r="A3" s="33"/>
      <c r="B3" s="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3" customFormat="1" ht="16.5">
      <c r="A4" s="33"/>
      <c r="B4" s="6"/>
      <c r="C4" s="32" t="s">
        <v>91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3" customFormat="1" ht="16.5">
      <c r="A5" s="33"/>
      <c r="B5" s="5"/>
      <c r="C5" s="32" t="s">
        <v>140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3" customFormat="1" ht="10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1" s="23" customFormat="1" ht="13.5">
      <c r="A8" s="12"/>
      <c r="B8" s="12"/>
      <c r="C8" s="31" t="s">
        <v>1</v>
      </c>
      <c r="D8" s="31"/>
      <c r="E8" s="31"/>
      <c r="F8" s="31"/>
      <c r="G8" s="31"/>
      <c r="H8" s="31"/>
      <c r="I8" s="31"/>
      <c r="J8" s="12"/>
      <c r="K8" s="12"/>
      <c r="L8" s="12"/>
      <c r="M8" s="25" t="s">
        <v>2</v>
      </c>
      <c r="N8" s="25"/>
      <c r="O8" s="25"/>
      <c r="P8" s="25"/>
      <c r="Q8" s="25"/>
      <c r="R8" s="12"/>
      <c r="S8" s="12"/>
      <c r="T8" s="12"/>
      <c r="U8" s="12"/>
    </row>
    <row r="9" spans="1:21" s="23" customFormat="1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0" t="s">
        <v>3</v>
      </c>
      <c r="R9" s="12"/>
      <c r="S9" s="12"/>
      <c r="T9" s="12"/>
      <c r="U9" s="12"/>
    </row>
    <row r="10" spans="1:21" s="2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0" t="s">
        <v>4</v>
      </c>
      <c r="N10" s="12"/>
      <c r="O10" s="12"/>
      <c r="P10" s="12"/>
      <c r="Q10" s="20" t="s">
        <v>5</v>
      </c>
      <c r="R10" s="12"/>
      <c r="S10" s="12"/>
      <c r="T10" s="12"/>
      <c r="U10" s="12"/>
    </row>
    <row r="11" spans="1:21" s="23" customFormat="1" ht="13.5">
      <c r="A11" s="12"/>
      <c r="B11" s="12"/>
      <c r="C11" s="21" t="s">
        <v>6</v>
      </c>
      <c r="D11" s="22"/>
      <c r="E11" s="21" t="s">
        <v>7</v>
      </c>
      <c r="F11" s="22"/>
      <c r="G11" s="21" t="s">
        <v>8</v>
      </c>
      <c r="H11" s="22"/>
      <c r="I11" s="21" t="s">
        <v>9</v>
      </c>
      <c r="J11" s="22"/>
      <c r="K11" s="21" t="s">
        <v>10</v>
      </c>
      <c r="L11" s="22"/>
      <c r="M11" s="21" t="s">
        <v>11</v>
      </c>
      <c r="N11" s="22"/>
      <c r="O11" s="21" t="s">
        <v>12</v>
      </c>
      <c r="P11" s="22"/>
      <c r="Q11" s="21" t="s">
        <v>13</v>
      </c>
      <c r="R11" s="12"/>
      <c r="S11" s="12"/>
      <c r="T11" s="12"/>
      <c r="U11" s="12"/>
    </row>
    <row r="12" spans="1:21" s="16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6" customFormat="1" ht="13.5" customHeight="1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6" customFormat="1" ht="13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6" customFormat="1" ht="13.5" customHeight="1">
      <c r="A15" s="13" t="s">
        <v>16</v>
      </c>
      <c r="B15" s="14" t="s">
        <v>14</v>
      </c>
      <c r="C15" s="13" t="s">
        <v>14</v>
      </c>
      <c r="D15" s="13"/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14</v>
      </c>
      <c r="Q15" s="13" t="s">
        <v>14</v>
      </c>
      <c r="R15" s="13"/>
      <c r="S15" s="13"/>
      <c r="T15" s="13"/>
      <c r="U15" s="13"/>
    </row>
    <row r="16" spans="1:21" s="16" customFormat="1" ht="13.5" customHeight="1">
      <c r="A16" s="13" t="s">
        <v>21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6" customFormat="1" ht="13.5" customHeight="1">
      <c r="A17" s="13" t="s">
        <v>31</v>
      </c>
      <c r="B17" s="14"/>
      <c r="C17" s="24">
        <v>0</v>
      </c>
      <c r="D17" s="13"/>
      <c r="E17" s="24">
        <v>0</v>
      </c>
      <c r="F17" s="13"/>
      <c r="G17" s="24">
        <v>156811</v>
      </c>
      <c r="H17" s="13"/>
      <c r="I17" s="24">
        <v>0</v>
      </c>
      <c r="J17" s="13"/>
      <c r="K17" s="24">
        <f>IF(SUM(C17:I17)=SUM(M17:Q17),SUM(M17:Q17),SUM(M17:Q17)-SUM(C17:I17))</f>
        <v>156811</v>
      </c>
      <c r="L17" s="13"/>
      <c r="M17" s="24">
        <v>103181</v>
      </c>
      <c r="N17" s="13"/>
      <c r="O17" s="24">
        <v>53630</v>
      </c>
      <c r="P17" s="13"/>
      <c r="Q17" s="24">
        <v>0</v>
      </c>
      <c r="R17" s="13"/>
      <c r="S17" s="13"/>
      <c r="T17" s="13"/>
      <c r="U17" s="13"/>
    </row>
    <row r="18" spans="1:21" s="16" customFormat="1" ht="13.5" customHeight="1">
      <c r="A18" s="13" t="s">
        <v>32</v>
      </c>
      <c r="B18" s="14"/>
      <c r="C18" s="13">
        <v>0</v>
      </c>
      <c r="D18" s="13"/>
      <c r="E18" s="13">
        <v>0</v>
      </c>
      <c r="F18" s="13"/>
      <c r="G18" s="13">
        <v>224783</v>
      </c>
      <c r="H18" s="13"/>
      <c r="I18" s="13">
        <v>532819</v>
      </c>
      <c r="J18" s="13"/>
      <c r="K18" s="13">
        <f>IF(SUM(C18:I18)=SUM(M18:Q18),SUM(M18:Q18),SUM(M18:Q18)-SUM(C18:I18))</f>
        <v>757602</v>
      </c>
      <c r="L18" s="13"/>
      <c r="M18" s="13">
        <v>10401</v>
      </c>
      <c r="N18" s="13"/>
      <c r="O18" s="13">
        <v>747201</v>
      </c>
      <c r="P18" s="13"/>
      <c r="Q18" s="13">
        <v>0</v>
      </c>
      <c r="R18" s="13"/>
      <c r="S18" s="13"/>
      <c r="T18" s="13"/>
      <c r="U18" s="13"/>
    </row>
    <row r="19" spans="1:21" s="16" customFormat="1" ht="13.5" customHeight="1">
      <c r="A19" s="13" t="s">
        <v>109</v>
      </c>
      <c r="B19" s="14"/>
      <c r="C19" s="13">
        <v>0</v>
      </c>
      <c r="D19" s="13"/>
      <c r="E19" s="13">
        <v>459765</v>
      </c>
      <c r="F19" s="13"/>
      <c r="G19" s="13">
        <v>71000</v>
      </c>
      <c r="H19" s="13"/>
      <c r="I19" s="13">
        <v>41177</v>
      </c>
      <c r="J19" s="13"/>
      <c r="K19" s="13">
        <f>IF(SUM(C19:I19)=SUM(M19:Q19),SUM(M19:Q19),SUM(M19:Q19)-SUM(C19:I19))</f>
        <v>571942</v>
      </c>
      <c r="L19" s="13"/>
      <c r="M19" s="13">
        <v>320650</v>
      </c>
      <c r="N19" s="13"/>
      <c r="O19" s="13">
        <v>121168</v>
      </c>
      <c r="P19" s="13"/>
      <c r="Q19" s="13">
        <f>1+130123</f>
        <v>130124</v>
      </c>
      <c r="R19" s="13"/>
      <c r="S19" s="13"/>
      <c r="T19" s="13"/>
      <c r="U19" s="13"/>
    </row>
    <row r="20" spans="1:21" s="16" customFormat="1" ht="13.5" customHeight="1">
      <c r="A20" s="13" t="s">
        <v>33</v>
      </c>
      <c r="B20" s="14"/>
      <c r="C20" s="13">
        <v>74388</v>
      </c>
      <c r="D20" s="13"/>
      <c r="E20" s="13">
        <v>778846</v>
      </c>
      <c r="F20" s="13"/>
      <c r="G20" s="13">
        <v>59292</v>
      </c>
      <c r="H20" s="13"/>
      <c r="I20" s="13">
        <v>94861</v>
      </c>
      <c r="J20" s="13"/>
      <c r="K20" s="13">
        <f aca="true" t="shared" si="0" ref="K20:K99">IF(SUM(C20:I20)=SUM(M20:Q20),SUM(M20:Q20),SUM(M20:Q20)-SUM(C20:I20))</f>
        <v>1007387</v>
      </c>
      <c r="L20" s="13"/>
      <c r="M20" s="13">
        <v>557044</v>
      </c>
      <c r="N20" s="13"/>
      <c r="O20" s="13">
        <v>185267</v>
      </c>
      <c r="P20" s="13"/>
      <c r="Q20" s="13">
        <v>265076</v>
      </c>
      <c r="R20" s="13"/>
      <c r="S20" s="13"/>
      <c r="T20" s="13"/>
      <c r="U20" s="13"/>
    </row>
    <row r="21" spans="1:21" s="16" customFormat="1" ht="13.5" customHeight="1">
      <c r="A21" s="13" t="s">
        <v>34</v>
      </c>
      <c r="B21" s="14"/>
      <c r="C21" s="13">
        <v>0</v>
      </c>
      <c r="D21" s="13"/>
      <c r="E21" s="13">
        <v>96632</v>
      </c>
      <c r="F21" s="13"/>
      <c r="G21" s="13">
        <v>31807</v>
      </c>
      <c r="H21" s="13"/>
      <c r="I21" s="13">
        <v>12965</v>
      </c>
      <c r="J21" s="13"/>
      <c r="K21" s="13">
        <f t="shared" si="0"/>
        <v>141404</v>
      </c>
      <c r="L21" s="13"/>
      <c r="M21" s="13">
        <v>44442</v>
      </c>
      <c r="N21" s="13"/>
      <c r="O21" s="13">
        <v>59223</v>
      </c>
      <c r="P21" s="13"/>
      <c r="Q21" s="13">
        <f>1+37738</f>
        <v>37739</v>
      </c>
      <c r="R21" s="13"/>
      <c r="S21" s="13"/>
      <c r="T21" s="13"/>
      <c r="U21" s="13"/>
    </row>
    <row r="22" spans="1:21" s="16" customFormat="1" ht="13.5" customHeight="1">
      <c r="A22" s="13" t="s">
        <v>35</v>
      </c>
      <c r="B22" s="14"/>
      <c r="C22" s="13">
        <v>0</v>
      </c>
      <c r="D22" s="13"/>
      <c r="E22" s="13">
        <v>0</v>
      </c>
      <c r="F22" s="13"/>
      <c r="G22" s="13">
        <v>0</v>
      </c>
      <c r="H22" s="13"/>
      <c r="I22" s="13">
        <v>881</v>
      </c>
      <c r="J22" s="13"/>
      <c r="K22" s="13">
        <f t="shared" si="0"/>
        <v>881</v>
      </c>
      <c r="L22" s="13"/>
      <c r="M22" s="13">
        <v>0</v>
      </c>
      <c r="N22" s="13"/>
      <c r="O22" s="13">
        <v>881</v>
      </c>
      <c r="P22" s="13"/>
      <c r="Q22" s="13">
        <v>0</v>
      </c>
      <c r="R22" s="13"/>
      <c r="S22" s="13"/>
      <c r="T22" s="13"/>
      <c r="U22" s="13"/>
    </row>
    <row r="23" spans="1:21" s="16" customFormat="1" ht="13.5" customHeight="1">
      <c r="A23" s="13" t="s">
        <v>36</v>
      </c>
      <c r="B23" s="14"/>
      <c r="C23" s="13">
        <v>0</v>
      </c>
      <c r="D23" s="13"/>
      <c r="E23" s="13">
        <v>0</v>
      </c>
      <c r="F23" s="13"/>
      <c r="G23" s="13">
        <v>2440</v>
      </c>
      <c r="H23" s="13"/>
      <c r="I23" s="13">
        <v>0</v>
      </c>
      <c r="J23" s="13"/>
      <c r="K23" s="13">
        <f t="shared" si="0"/>
        <v>2440</v>
      </c>
      <c r="L23" s="13"/>
      <c r="M23" s="13">
        <v>-129</v>
      </c>
      <c r="N23" s="13"/>
      <c r="O23" s="13">
        <v>1777</v>
      </c>
      <c r="P23" s="13"/>
      <c r="Q23" s="13">
        <v>792</v>
      </c>
      <c r="R23" s="13"/>
      <c r="S23" s="13"/>
      <c r="T23" s="13"/>
      <c r="U23" s="13"/>
    </row>
    <row r="24" spans="1:21" s="16" customFormat="1" ht="13.5" customHeight="1">
      <c r="A24" s="13" t="s">
        <v>113</v>
      </c>
      <c r="B24" s="14"/>
      <c r="C24" s="13">
        <v>27823</v>
      </c>
      <c r="D24" s="13"/>
      <c r="E24" s="13">
        <v>0</v>
      </c>
      <c r="F24" s="13"/>
      <c r="G24" s="13">
        <v>117950</v>
      </c>
      <c r="H24" s="13"/>
      <c r="I24" s="13">
        <v>0</v>
      </c>
      <c r="J24" s="13"/>
      <c r="K24" s="13">
        <f t="shared" si="0"/>
        <v>145773</v>
      </c>
      <c r="L24" s="13"/>
      <c r="M24" s="13">
        <v>80389</v>
      </c>
      <c r="N24" s="13"/>
      <c r="O24" s="13">
        <v>37713</v>
      </c>
      <c r="P24" s="13"/>
      <c r="Q24" s="13">
        <v>27671</v>
      </c>
      <c r="R24" s="13"/>
      <c r="S24" s="13"/>
      <c r="T24" s="13"/>
      <c r="U24" s="13"/>
    </row>
    <row r="25" spans="1:21" s="16" customFormat="1" ht="13.5" customHeight="1">
      <c r="A25" s="13" t="s">
        <v>74</v>
      </c>
      <c r="B25" s="14"/>
      <c r="C25" s="13">
        <v>0</v>
      </c>
      <c r="D25" s="13"/>
      <c r="E25" s="13">
        <v>273631</v>
      </c>
      <c r="F25" s="13"/>
      <c r="G25" s="13">
        <v>0</v>
      </c>
      <c r="H25" s="13"/>
      <c r="I25" s="13">
        <v>0</v>
      </c>
      <c r="J25" s="13"/>
      <c r="K25" s="13">
        <f t="shared" si="0"/>
        <v>273631</v>
      </c>
      <c r="L25" s="13"/>
      <c r="M25" s="13">
        <v>167135</v>
      </c>
      <c r="N25" s="13"/>
      <c r="O25" s="13">
        <v>17751</v>
      </c>
      <c r="P25" s="13"/>
      <c r="Q25" s="13">
        <v>88745</v>
      </c>
      <c r="R25" s="13"/>
      <c r="S25" s="13"/>
      <c r="T25" s="13"/>
      <c r="U25" s="13"/>
    </row>
    <row r="26" spans="1:21" s="16" customFormat="1" ht="13.5" customHeight="1">
      <c r="A26" s="13" t="s">
        <v>135</v>
      </c>
      <c r="B26" s="14"/>
      <c r="C26" s="13">
        <v>0</v>
      </c>
      <c r="D26" s="13"/>
      <c r="E26" s="13">
        <v>230178</v>
      </c>
      <c r="F26" s="13"/>
      <c r="G26" s="13">
        <v>0</v>
      </c>
      <c r="H26" s="13"/>
      <c r="I26" s="13">
        <v>91456</v>
      </c>
      <c r="J26" s="13"/>
      <c r="K26" s="13">
        <f t="shared" si="0"/>
        <v>321634</v>
      </c>
      <c r="L26" s="13"/>
      <c r="M26" s="13">
        <v>215364</v>
      </c>
      <c r="N26" s="13"/>
      <c r="O26" s="13">
        <v>31618</v>
      </c>
      <c r="P26" s="13"/>
      <c r="Q26" s="13">
        <v>74652</v>
      </c>
      <c r="R26" s="13"/>
      <c r="S26" s="13"/>
      <c r="T26" s="13"/>
      <c r="U26" s="13"/>
    </row>
    <row r="27" spans="1:21" s="16" customFormat="1" ht="13.5" customHeight="1">
      <c r="A27" s="13" t="s">
        <v>37</v>
      </c>
      <c r="B27" s="14" t="s">
        <v>14</v>
      </c>
      <c r="C27" s="13">
        <v>0</v>
      </c>
      <c r="D27" s="13"/>
      <c r="E27" s="13">
        <v>342828</v>
      </c>
      <c r="F27" s="13"/>
      <c r="G27" s="13">
        <v>280300</v>
      </c>
      <c r="H27" s="13"/>
      <c r="I27" s="13">
        <v>64419</v>
      </c>
      <c r="J27" s="13"/>
      <c r="K27" s="13">
        <f t="shared" si="0"/>
        <v>687547</v>
      </c>
      <c r="L27" s="13"/>
      <c r="M27" s="13">
        <v>457451</v>
      </c>
      <c r="N27" s="13"/>
      <c r="O27" s="13">
        <v>102233</v>
      </c>
      <c r="P27" s="13"/>
      <c r="Q27" s="13">
        <f>1+127862</f>
        <v>127863</v>
      </c>
      <c r="R27" s="13"/>
      <c r="S27" s="13"/>
      <c r="T27" s="13"/>
      <c r="U27" s="13"/>
    </row>
    <row r="28" spans="1:21" s="16" customFormat="1" ht="13.5" customHeight="1">
      <c r="A28" s="13" t="s">
        <v>80</v>
      </c>
      <c r="B28" s="14"/>
      <c r="C28" s="13">
        <v>114224</v>
      </c>
      <c r="D28" s="13"/>
      <c r="E28" s="13">
        <v>221937</v>
      </c>
      <c r="F28" s="13"/>
      <c r="G28" s="13">
        <v>682652</v>
      </c>
      <c r="H28" s="13"/>
      <c r="I28" s="13">
        <v>11812</v>
      </c>
      <c r="J28" s="13"/>
      <c r="K28" s="13">
        <f t="shared" si="0"/>
        <v>1030625</v>
      </c>
      <c r="L28" s="13"/>
      <c r="M28" s="13">
        <v>737889</v>
      </c>
      <c r="N28" s="13"/>
      <c r="O28" s="13">
        <v>110226</v>
      </c>
      <c r="P28" s="13"/>
      <c r="Q28" s="13">
        <v>182510</v>
      </c>
      <c r="R28" s="13"/>
      <c r="S28" s="13"/>
      <c r="T28" s="13"/>
      <c r="U28" s="13"/>
    </row>
    <row r="29" spans="1:21" s="16" customFormat="1" ht="13.5" customHeight="1">
      <c r="A29" s="13" t="s">
        <v>121</v>
      </c>
      <c r="B29" s="14"/>
      <c r="C29" s="13">
        <v>0</v>
      </c>
      <c r="D29" s="13"/>
      <c r="E29" s="13">
        <v>279157</v>
      </c>
      <c r="F29" s="13"/>
      <c r="G29" s="13">
        <v>0</v>
      </c>
      <c r="H29" s="13"/>
      <c r="I29" s="13">
        <v>143397</v>
      </c>
      <c r="J29" s="13"/>
      <c r="K29" s="13">
        <f t="shared" si="0"/>
        <v>422554</v>
      </c>
      <c r="L29" s="13"/>
      <c r="M29" s="13">
        <v>219436</v>
      </c>
      <c r="N29" s="13"/>
      <c r="O29" s="13">
        <v>112580</v>
      </c>
      <c r="P29" s="13"/>
      <c r="Q29" s="13">
        <f>1+90537</f>
        <v>90538</v>
      </c>
      <c r="R29" s="13"/>
      <c r="S29" s="13"/>
      <c r="T29" s="13"/>
      <c r="U29" s="13"/>
    </row>
    <row r="30" spans="1:21" s="16" customFormat="1" ht="13.5" customHeight="1">
      <c r="A30" s="13" t="s">
        <v>92</v>
      </c>
      <c r="B30" s="14"/>
      <c r="C30" s="13">
        <v>0</v>
      </c>
      <c r="D30" s="13"/>
      <c r="E30" s="13">
        <v>247837</v>
      </c>
      <c r="F30" s="13"/>
      <c r="G30" s="13">
        <v>21774</v>
      </c>
      <c r="H30" s="13"/>
      <c r="I30" s="13">
        <v>114281</v>
      </c>
      <c r="J30" s="13"/>
      <c r="K30" s="13">
        <f t="shared" si="0"/>
        <v>383892</v>
      </c>
      <c r="L30" s="13"/>
      <c r="M30" s="13">
        <v>158457</v>
      </c>
      <c r="N30" s="13"/>
      <c r="O30" s="13">
        <v>139836</v>
      </c>
      <c r="P30" s="13"/>
      <c r="Q30" s="13">
        <f>1+85598</f>
        <v>85599</v>
      </c>
      <c r="R30" s="13"/>
      <c r="S30" s="13"/>
      <c r="T30" s="13"/>
      <c r="U30" s="13"/>
    </row>
    <row r="31" spans="1:21" s="16" customFormat="1" ht="13.5" customHeight="1">
      <c r="A31" s="13" t="s">
        <v>75</v>
      </c>
      <c r="B31" s="14" t="s">
        <v>14</v>
      </c>
      <c r="C31" s="13">
        <v>0</v>
      </c>
      <c r="D31" s="13"/>
      <c r="E31" s="13">
        <v>101438</v>
      </c>
      <c r="F31" s="13"/>
      <c r="G31" s="13">
        <v>71000</v>
      </c>
      <c r="H31" s="13"/>
      <c r="I31" s="13">
        <v>8321</v>
      </c>
      <c r="J31" s="13"/>
      <c r="K31" s="13">
        <f t="shared" si="0"/>
        <v>180759</v>
      </c>
      <c r="L31" s="13"/>
      <c r="M31" s="13">
        <v>138679</v>
      </c>
      <c r="N31" s="13"/>
      <c r="O31" s="13">
        <v>9181</v>
      </c>
      <c r="P31" s="13"/>
      <c r="Q31" s="13">
        <v>32899</v>
      </c>
      <c r="R31" s="13"/>
      <c r="S31" s="13"/>
      <c r="T31" s="13"/>
      <c r="U31" s="13"/>
    </row>
    <row r="32" spans="1:21" s="16" customFormat="1" ht="13.5" customHeight="1">
      <c r="A32" s="13" t="s">
        <v>136</v>
      </c>
      <c r="B32" s="14"/>
      <c r="C32" s="13">
        <v>0</v>
      </c>
      <c r="D32" s="13"/>
      <c r="E32" s="13">
        <v>247226</v>
      </c>
      <c r="F32" s="13"/>
      <c r="G32" s="13">
        <v>0</v>
      </c>
      <c r="H32" s="13"/>
      <c r="I32" s="13">
        <v>5000</v>
      </c>
      <c r="J32" s="13"/>
      <c r="K32" s="13">
        <f t="shared" si="0"/>
        <v>252226</v>
      </c>
      <c r="L32" s="13"/>
      <c r="M32" s="13">
        <v>131460</v>
      </c>
      <c r="N32" s="13"/>
      <c r="O32" s="13">
        <v>40584</v>
      </c>
      <c r="P32" s="13"/>
      <c r="Q32" s="13">
        <f>1+80181</f>
        <v>80182</v>
      </c>
      <c r="R32" s="13"/>
      <c r="S32" s="13"/>
      <c r="T32" s="13"/>
      <c r="U32" s="13"/>
    </row>
    <row r="33" spans="1:21" s="16" customFormat="1" ht="13.5" customHeight="1">
      <c r="A33" s="13" t="s">
        <v>38</v>
      </c>
      <c r="B33" s="14"/>
      <c r="C33" s="13">
        <v>0</v>
      </c>
      <c r="D33" s="13"/>
      <c r="E33" s="13">
        <v>54325</v>
      </c>
      <c r="F33" s="13"/>
      <c r="G33" s="13">
        <v>0</v>
      </c>
      <c r="H33" s="13"/>
      <c r="I33" s="13">
        <v>0</v>
      </c>
      <c r="J33" s="13"/>
      <c r="K33" s="13">
        <f t="shared" si="0"/>
        <v>54325</v>
      </c>
      <c r="L33" s="13"/>
      <c r="M33" s="13">
        <v>0</v>
      </c>
      <c r="N33" s="13"/>
      <c r="O33" s="13">
        <v>51906</v>
      </c>
      <c r="P33" s="13"/>
      <c r="Q33" s="13">
        <f>-1+2420</f>
        <v>2419</v>
      </c>
      <c r="R33" s="13"/>
      <c r="S33" s="13"/>
      <c r="T33" s="13"/>
      <c r="U33" s="13"/>
    </row>
    <row r="34" spans="1:21" s="16" customFormat="1" ht="13.5" customHeight="1">
      <c r="A34" s="13" t="s">
        <v>137</v>
      </c>
      <c r="B34" s="14"/>
      <c r="C34" s="13">
        <v>0</v>
      </c>
      <c r="D34" s="13"/>
      <c r="E34" s="13">
        <v>244079</v>
      </c>
      <c r="F34" s="13"/>
      <c r="G34" s="13">
        <v>0</v>
      </c>
      <c r="H34" s="13"/>
      <c r="I34" s="13">
        <v>5000</v>
      </c>
      <c r="J34" s="13"/>
      <c r="K34" s="13">
        <f t="shared" si="0"/>
        <v>249079</v>
      </c>
      <c r="L34" s="13"/>
      <c r="M34" s="13">
        <v>121410</v>
      </c>
      <c r="N34" s="13"/>
      <c r="O34" s="13">
        <v>48508</v>
      </c>
      <c r="P34" s="13"/>
      <c r="Q34" s="13">
        <v>79161</v>
      </c>
      <c r="R34" s="13"/>
      <c r="S34" s="13"/>
      <c r="T34" s="13"/>
      <c r="U34" s="13"/>
    </row>
    <row r="35" spans="1:21" s="16" customFormat="1" ht="13.5" customHeight="1">
      <c r="A35" s="13" t="s">
        <v>138</v>
      </c>
      <c r="B35" s="14"/>
      <c r="C35" s="13">
        <v>0</v>
      </c>
      <c r="D35" s="13"/>
      <c r="E35" s="13">
        <v>0</v>
      </c>
      <c r="F35" s="13"/>
      <c r="G35" s="13">
        <v>125106</v>
      </c>
      <c r="H35" s="13"/>
      <c r="I35" s="13">
        <v>46334</v>
      </c>
      <c r="J35" s="13"/>
      <c r="K35" s="13">
        <f t="shared" si="0"/>
        <v>171440</v>
      </c>
      <c r="L35" s="13"/>
      <c r="M35" s="13">
        <v>97665</v>
      </c>
      <c r="N35" s="13"/>
      <c r="O35" s="13">
        <v>57843</v>
      </c>
      <c r="P35" s="13"/>
      <c r="Q35" s="13">
        <f>1+15931</f>
        <v>15932</v>
      </c>
      <c r="R35" s="13"/>
      <c r="S35" s="13"/>
      <c r="T35" s="13"/>
      <c r="U35" s="13"/>
    </row>
    <row r="36" spans="1:21" s="16" customFormat="1" ht="13.5" customHeight="1">
      <c r="A36" s="13" t="s">
        <v>39</v>
      </c>
      <c r="B36" s="14"/>
      <c r="C36" s="13">
        <v>0</v>
      </c>
      <c r="D36" s="13"/>
      <c r="E36" s="13">
        <v>76678</v>
      </c>
      <c r="F36" s="13"/>
      <c r="G36" s="13">
        <v>16419</v>
      </c>
      <c r="H36" s="13"/>
      <c r="I36" s="13">
        <v>14336</v>
      </c>
      <c r="J36" s="13"/>
      <c r="K36" s="13">
        <f t="shared" si="0"/>
        <v>107433</v>
      </c>
      <c r="L36" s="13"/>
      <c r="M36" s="13">
        <v>64399</v>
      </c>
      <c r="N36" s="13"/>
      <c r="O36" s="13">
        <v>18165</v>
      </c>
      <c r="P36" s="13"/>
      <c r="Q36" s="13">
        <v>24869</v>
      </c>
      <c r="R36" s="13"/>
      <c r="S36" s="13"/>
      <c r="T36" s="13"/>
      <c r="U36" s="13"/>
    </row>
    <row r="37" spans="1:21" s="16" customFormat="1" ht="13.5" customHeight="1">
      <c r="A37" s="13" t="s">
        <v>40</v>
      </c>
      <c r="B37" s="14"/>
      <c r="C37" s="13">
        <v>0</v>
      </c>
      <c r="D37" s="13"/>
      <c r="E37" s="13">
        <v>139354</v>
      </c>
      <c r="F37" s="13"/>
      <c r="G37" s="13">
        <v>11991</v>
      </c>
      <c r="H37" s="13"/>
      <c r="I37" s="13">
        <v>215005</v>
      </c>
      <c r="J37" s="13"/>
      <c r="K37" s="13">
        <f t="shared" si="0"/>
        <v>366350</v>
      </c>
      <c r="L37" s="13"/>
      <c r="M37" s="13">
        <v>258809</v>
      </c>
      <c r="N37" s="13"/>
      <c r="O37" s="13">
        <v>64557</v>
      </c>
      <c r="P37" s="13"/>
      <c r="Q37" s="13">
        <f>-1+42985</f>
        <v>42984</v>
      </c>
      <c r="R37" s="13"/>
      <c r="S37" s="13"/>
      <c r="T37" s="13"/>
      <c r="U37" s="13"/>
    </row>
    <row r="38" spans="1:21" s="16" customFormat="1" ht="13.5" customHeight="1">
      <c r="A38" s="13" t="s">
        <v>41</v>
      </c>
      <c r="B38" s="14"/>
      <c r="C38" s="13">
        <v>0</v>
      </c>
      <c r="D38" s="13"/>
      <c r="E38" s="13">
        <v>356488</v>
      </c>
      <c r="F38" s="13"/>
      <c r="G38" s="13">
        <v>7091</v>
      </c>
      <c r="H38" s="13"/>
      <c r="I38" s="13">
        <v>268185</v>
      </c>
      <c r="J38" s="13"/>
      <c r="K38" s="13">
        <f t="shared" si="0"/>
        <v>631764</v>
      </c>
      <c r="L38" s="13"/>
      <c r="M38" s="13">
        <v>447826</v>
      </c>
      <c r="N38" s="13"/>
      <c r="O38" s="13">
        <v>68321</v>
      </c>
      <c r="P38" s="13"/>
      <c r="Q38" s="13">
        <f>-1+115618</f>
        <v>115617</v>
      </c>
      <c r="R38" s="13"/>
      <c r="S38" s="13"/>
      <c r="T38" s="13"/>
      <c r="U38" s="13"/>
    </row>
    <row r="39" spans="1:21" s="16" customFormat="1" ht="13.5" customHeight="1">
      <c r="A39" s="13" t="s">
        <v>42</v>
      </c>
      <c r="B39" s="14"/>
      <c r="C39" s="13">
        <v>0</v>
      </c>
      <c r="D39" s="13"/>
      <c r="E39" s="13">
        <v>7049</v>
      </c>
      <c r="F39" s="13"/>
      <c r="G39" s="13">
        <v>0</v>
      </c>
      <c r="H39" s="13"/>
      <c r="I39" s="13">
        <v>0</v>
      </c>
      <c r="J39" s="13"/>
      <c r="K39" s="13">
        <f t="shared" si="0"/>
        <v>7049</v>
      </c>
      <c r="L39" s="13"/>
      <c r="M39" s="13">
        <v>4763</v>
      </c>
      <c r="N39" s="13"/>
      <c r="O39" s="13">
        <v>0</v>
      </c>
      <c r="P39" s="13"/>
      <c r="Q39" s="13">
        <v>2286</v>
      </c>
      <c r="R39" s="13"/>
      <c r="S39" s="13"/>
      <c r="T39" s="13"/>
      <c r="U39" s="13"/>
    </row>
    <row r="40" spans="1:21" s="16" customFormat="1" ht="13.5" customHeight="1">
      <c r="A40" s="13" t="s">
        <v>98</v>
      </c>
      <c r="B40" s="14"/>
      <c r="C40" s="13">
        <v>0</v>
      </c>
      <c r="D40" s="13"/>
      <c r="E40" s="13">
        <v>4211</v>
      </c>
      <c r="F40" s="13"/>
      <c r="G40" s="13">
        <v>51525</v>
      </c>
      <c r="H40" s="13"/>
      <c r="I40" s="13">
        <v>49150</v>
      </c>
      <c r="J40" s="13"/>
      <c r="K40" s="13">
        <f t="shared" si="0"/>
        <v>104886</v>
      </c>
      <c r="L40" s="13"/>
      <c r="M40" s="13">
        <v>70979</v>
      </c>
      <c r="N40" s="13"/>
      <c r="O40" s="13">
        <v>27857</v>
      </c>
      <c r="P40" s="13"/>
      <c r="Q40" s="13">
        <v>6050</v>
      </c>
      <c r="R40" s="13"/>
      <c r="S40" s="13"/>
      <c r="T40" s="13"/>
      <c r="U40" s="13"/>
    </row>
    <row r="41" spans="1:21" s="16" customFormat="1" ht="13.5" customHeight="1">
      <c r="A41" s="13" t="s">
        <v>93</v>
      </c>
      <c r="B41" s="14"/>
      <c r="C41" s="13">
        <v>0</v>
      </c>
      <c r="D41" s="13"/>
      <c r="E41" s="13">
        <v>494564</v>
      </c>
      <c r="F41" s="13"/>
      <c r="G41" s="13">
        <v>0</v>
      </c>
      <c r="H41" s="13"/>
      <c r="I41" s="13">
        <v>0</v>
      </c>
      <c r="J41" s="13"/>
      <c r="K41" s="13">
        <f t="shared" si="0"/>
        <v>494564</v>
      </c>
      <c r="L41" s="13"/>
      <c r="M41" s="13">
        <v>339836</v>
      </c>
      <c r="N41" s="13"/>
      <c r="O41" s="13">
        <v>120306</v>
      </c>
      <c r="P41" s="13"/>
      <c r="Q41" s="13">
        <v>34422</v>
      </c>
      <c r="R41" s="13"/>
      <c r="S41" s="13"/>
      <c r="T41" s="13"/>
      <c r="U41" s="13"/>
    </row>
    <row r="42" spans="1:21" s="16" customFormat="1" ht="13.5" customHeight="1">
      <c r="A42" s="13" t="s">
        <v>78</v>
      </c>
      <c r="B42" s="14"/>
      <c r="C42" s="13">
        <v>0</v>
      </c>
      <c r="D42" s="13"/>
      <c r="E42" s="13">
        <v>176911</v>
      </c>
      <c r="F42" s="13"/>
      <c r="G42" s="13">
        <v>6527</v>
      </c>
      <c r="H42" s="13"/>
      <c r="I42" s="13">
        <v>38629</v>
      </c>
      <c r="J42" s="13"/>
      <c r="K42" s="13">
        <f>IF(SUM(C42:I42)=SUM(M42:Q42),SUM(M42:Q42),SUM(M42:Q42)-SUM(C42:I42))</f>
        <v>222067</v>
      </c>
      <c r="L42" s="13"/>
      <c r="M42" s="13">
        <v>98582</v>
      </c>
      <c r="N42" s="13"/>
      <c r="O42" s="13">
        <v>63991</v>
      </c>
      <c r="P42" s="13"/>
      <c r="Q42" s="13">
        <f>1+59493</f>
        <v>59494</v>
      </c>
      <c r="R42" s="13"/>
      <c r="S42" s="13"/>
      <c r="T42" s="13"/>
      <c r="U42" s="13"/>
    </row>
    <row r="43" spans="1:21" s="16" customFormat="1" ht="13.5" customHeight="1">
      <c r="A43" s="13" t="s">
        <v>43</v>
      </c>
      <c r="B43" s="14"/>
      <c r="C43" s="13">
        <v>0</v>
      </c>
      <c r="D43" s="13"/>
      <c r="E43" s="13">
        <v>0</v>
      </c>
      <c r="F43" s="13"/>
      <c r="G43" s="13">
        <v>38450</v>
      </c>
      <c r="H43" s="13"/>
      <c r="I43" s="13">
        <v>66943</v>
      </c>
      <c r="J43" s="13"/>
      <c r="K43" s="13">
        <f t="shared" si="0"/>
        <v>105393</v>
      </c>
      <c r="L43" s="13"/>
      <c r="M43" s="13">
        <v>99874</v>
      </c>
      <c r="N43" s="13"/>
      <c r="O43" s="13">
        <v>5512</v>
      </c>
      <c r="P43" s="13"/>
      <c r="Q43" s="13">
        <v>7</v>
      </c>
      <c r="R43" s="13"/>
      <c r="S43" s="13"/>
      <c r="T43" s="13"/>
      <c r="U43" s="13"/>
    </row>
    <row r="44" spans="1:21" s="16" customFormat="1" ht="13.5" customHeight="1">
      <c r="A44" s="13" t="s">
        <v>110</v>
      </c>
      <c r="B44" s="14"/>
      <c r="C44" s="13">
        <v>0</v>
      </c>
      <c r="D44" s="13"/>
      <c r="E44" s="13">
        <v>391295</v>
      </c>
      <c r="F44" s="13"/>
      <c r="G44" s="13">
        <v>0</v>
      </c>
      <c r="H44" s="13"/>
      <c r="I44" s="13">
        <v>67250</v>
      </c>
      <c r="J44" s="13"/>
      <c r="K44" s="13">
        <f t="shared" si="0"/>
        <v>458545</v>
      </c>
      <c r="L44" s="13"/>
      <c r="M44" s="13">
        <v>194474</v>
      </c>
      <c r="N44" s="13"/>
      <c r="O44" s="13">
        <v>137165</v>
      </c>
      <c r="P44" s="13"/>
      <c r="Q44" s="13">
        <v>126906</v>
      </c>
      <c r="R44" s="13"/>
      <c r="S44" s="13"/>
      <c r="T44" s="13"/>
      <c r="U44" s="13"/>
    </row>
    <row r="45" spans="1:21" s="16" customFormat="1" ht="13.5" customHeight="1">
      <c r="A45" s="13" t="s">
        <v>44</v>
      </c>
      <c r="B45" s="14"/>
      <c r="C45" s="13">
        <v>0</v>
      </c>
      <c r="D45" s="13"/>
      <c r="E45" s="13">
        <v>105080</v>
      </c>
      <c r="F45" s="13"/>
      <c r="G45" s="13">
        <v>0</v>
      </c>
      <c r="H45" s="13"/>
      <c r="I45" s="13">
        <v>4110</v>
      </c>
      <c r="J45" s="13"/>
      <c r="K45" s="13">
        <f t="shared" si="0"/>
        <v>109190</v>
      </c>
      <c r="L45" s="13"/>
      <c r="M45" s="13">
        <v>71000</v>
      </c>
      <c r="N45" s="13"/>
      <c r="O45" s="13">
        <v>4110</v>
      </c>
      <c r="P45" s="13"/>
      <c r="Q45" s="13">
        <v>34080</v>
      </c>
      <c r="R45" s="13"/>
      <c r="S45" s="13"/>
      <c r="T45" s="13"/>
      <c r="U45" s="13"/>
    </row>
    <row r="46" spans="1:21" s="16" customFormat="1" ht="13.5" customHeight="1">
      <c r="A46" s="13" t="s">
        <v>45</v>
      </c>
      <c r="B46" s="14"/>
      <c r="C46" s="13">
        <v>0</v>
      </c>
      <c r="D46" s="13"/>
      <c r="E46" s="13">
        <v>221925</v>
      </c>
      <c r="F46" s="13"/>
      <c r="G46" s="13">
        <v>71007</v>
      </c>
      <c r="H46" s="13"/>
      <c r="I46" s="13">
        <v>20611</v>
      </c>
      <c r="J46" s="13"/>
      <c r="K46" s="13">
        <f t="shared" si="0"/>
        <v>313543</v>
      </c>
      <c r="L46" s="13"/>
      <c r="M46" s="13">
        <v>231749</v>
      </c>
      <c r="N46" s="13"/>
      <c r="O46" s="13">
        <v>9818</v>
      </c>
      <c r="P46" s="13"/>
      <c r="Q46" s="13">
        <v>71976</v>
      </c>
      <c r="R46" s="13"/>
      <c r="S46" s="13"/>
      <c r="T46" s="13"/>
      <c r="U46" s="13"/>
    </row>
    <row r="47" spans="1:21" s="16" customFormat="1" ht="13.5" customHeight="1">
      <c r="A47" s="13" t="s">
        <v>46</v>
      </c>
      <c r="B47" s="14"/>
      <c r="C47" s="13">
        <v>0</v>
      </c>
      <c r="D47" s="13"/>
      <c r="E47" s="13">
        <v>630881</v>
      </c>
      <c r="F47" s="13"/>
      <c r="G47" s="13">
        <v>5831</v>
      </c>
      <c r="H47" s="13"/>
      <c r="I47" s="13">
        <v>14251</v>
      </c>
      <c r="J47" s="13"/>
      <c r="K47" s="13">
        <f t="shared" si="0"/>
        <v>650963</v>
      </c>
      <c r="L47" s="13"/>
      <c r="M47" s="13">
        <v>326228</v>
      </c>
      <c r="N47" s="13"/>
      <c r="O47" s="13">
        <v>120125</v>
      </c>
      <c r="P47" s="13"/>
      <c r="Q47" s="13">
        <v>204610</v>
      </c>
      <c r="R47" s="13"/>
      <c r="S47" s="13"/>
      <c r="T47" s="13"/>
      <c r="U47" s="13"/>
    </row>
    <row r="48" spans="1:21" s="16" customFormat="1" ht="13.5" customHeight="1">
      <c r="A48" s="13" t="s">
        <v>105</v>
      </c>
      <c r="B48" s="14"/>
      <c r="C48" s="13">
        <v>0</v>
      </c>
      <c r="D48" s="13"/>
      <c r="E48" s="13">
        <v>298202</v>
      </c>
      <c r="F48" s="13"/>
      <c r="G48" s="13">
        <v>1258</v>
      </c>
      <c r="H48" s="13"/>
      <c r="I48" s="13">
        <v>147890</v>
      </c>
      <c r="J48" s="13"/>
      <c r="K48" s="13">
        <f t="shared" si="0"/>
        <v>447350</v>
      </c>
      <c r="L48" s="13"/>
      <c r="M48" s="13">
        <v>249701</v>
      </c>
      <c r="N48" s="13"/>
      <c r="O48" s="13">
        <v>100935</v>
      </c>
      <c r="P48" s="13"/>
      <c r="Q48" s="13">
        <v>96714</v>
      </c>
      <c r="R48" s="13"/>
      <c r="S48" s="13"/>
      <c r="T48" s="13"/>
      <c r="U48" s="13"/>
    </row>
    <row r="49" spans="1:21" s="16" customFormat="1" ht="13.5" customHeight="1">
      <c r="A49" s="13" t="s">
        <v>47</v>
      </c>
      <c r="B49" s="14"/>
      <c r="C49" s="15">
        <v>0</v>
      </c>
      <c r="D49" s="13"/>
      <c r="E49" s="15">
        <v>0</v>
      </c>
      <c r="F49" s="13"/>
      <c r="G49" s="15">
        <v>4054</v>
      </c>
      <c r="H49" s="13"/>
      <c r="I49" s="15">
        <v>0</v>
      </c>
      <c r="J49" s="13"/>
      <c r="K49" s="15">
        <f t="shared" si="0"/>
        <v>4054</v>
      </c>
      <c r="L49" s="13"/>
      <c r="M49" s="15">
        <v>12</v>
      </c>
      <c r="N49" s="13"/>
      <c r="O49" s="15">
        <f>1+4041</f>
        <v>4042</v>
      </c>
      <c r="P49" s="13"/>
      <c r="Q49" s="15">
        <v>0</v>
      </c>
      <c r="R49" s="13"/>
      <c r="S49" s="13"/>
      <c r="T49" s="13"/>
      <c r="U49" s="13"/>
    </row>
    <row r="50" spans="1:21" s="16" customFormat="1" ht="13.5" customHeight="1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6" customFormat="1" ht="13.5" customHeight="1">
      <c r="A51" s="13" t="s">
        <v>22</v>
      </c>
      <c r="B51" s="14"/>
      <c r="C51" s="15">
        <f>SUM(C17:C49)</f>
        <v>216435</v>
      </c>
      <c r="D51" s="13"/>
      <c r="E51" s="15">
        <f>SUM(E17:E49)</f>
        <v>6480517</v>
      </c>
      <c r="F51" s="13"/>
      <c r="G51" s="15">
        <f>SUM(G17:G49)</f>
        <v>2059068</v>
      </c>
      <c r="H51" s="13"/>
      <c r="I51" s="15">
        <f>SUM(I17:I49)</f>
        <v>2079083</v>
      </c>
      <c r="J51" s="13"/>
      <c r="K51" s="15">
        <f t="shared" si="0"/>
        <v>10835103</v>
      </c>
      <c r="L51" s="13"/>
      <c r="M51" s="15">
        <f>SUM(M17:M49)</f>
        <v>6019156</v>
      </c>
      <c r="N51" s="13"/>
      <c r="O51" s="15">
        <f>SUM(O17:O49)</f>
        <v>2674030</v>
      </c>
      <c r="P51" s="13"/>
      <c r="Q51" s="15">
        <f>SUM(Q17:Q49)</f>
        <v>2141917</v>
      </c>
      <c r="R51" s="13"/>
      <c r="S51" s="13"/>
      <c r="T51" s="13"/>
      <c r="U51" s="13"/>
    </row>
    <row r="52" spans="1:21" s="16" customFormat="1" ht="13.5" customHeight="1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16" customFormat="1" ht="13.5" customHeight="1">
      <c r="A53" s="13" t="s">
        <v>30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16" customFormat="1" ht="13.5" customHeight="1">
      <c r="A54" s="13" t="s">
        <v>48</v>
      </c>
      <c r="B54" s="14"/>
      <c r="C54" s="13">
        <v>0</v>
      </c>
      <c r="D54" s="13"/>
      <c r="E54" s="13">
        <v>0</v>
      </c>
      <c r="F54" s="13"/>
      <c r="G54" s="13">
        <v>115000</v>
      </c>
      <c r="H54" s="13"/>
      <c r="I54" s="13">
        <v>494917</v>
      </c>
      <c r="J54" s="13"/>
      <c r="K54" s="13">
        <f t="shared" si="0"/>
        <v>609917</v>
      </c>
      <c r="L54" s="13"/>
      <c r="M54" s="13">
        <v>601602</v>
      </c>
      <c r="N54" s="13"/>
      <c r="O54" s="13">
        <v>8315</v>
      </c>
      <c r="P54" s="13"/>
      <c r="Q54" s="13">
        <v>0</v>
      </c>
      <c r="R54" s="13"/>
      <c r="S54" s="13"/>
      <c r="T54" s="13"/>
      <c r="U54" s="13"/>
    </row>
    <row r="55" spans="1:21" s="16" customFormat="1" ht="13.5" customHeight="1">
      <c r="A55" s="13" t="s">
        <v>49</v>
      </c>
      <c r="B55" s="14"/>
      <c r="C55" s="13">
        <v>760475</v>
      </c>
      <c r="D55" s="13"/>
      <c r="E55" s="13">
        <v>0</v>
      </c>
      <c r="F55" s="13"/>
      <c r="G55" s="13">
        <v>7100</v>
      </c>
      <c r="H55" s="13"/>
      <c r="I55" s="13">
        <v>2552</v>
      </c>
      <c r="J55" s="13"/>
      <c r="K55" s="13">
        <f t="shared" si="0"/>
        <v>770127</v>
      </c>
      <c r="L55" s="13"/>
      <c r="M55" s="13">
        <v>262967</v>
      </c>
      <c r="N55" s="13"/>
      <c r="O55" s="13">
        <v>410626</v>
      </c>
      <c r="P55" s="13"/>
      <c r="Q55" s="13">
        <v>96534</v>
      </c>
      <c r="R55" s="13"/>
      <c r="S55" s="13"/>
      <c r="T55" s="13"/>
      <c r="U55" s="13"/>
    </row>
    <row r="56" spans="1:21" s="16" customFormat="1" ht="13.5" customHeight="1">
      <c r="A56" s="13" t="s">
        <v>50</v>
      </c>
      <c r="B56" s="14" t="s">
        <v>14</v>
      </c>
      <c r="C56" s="13">
        <v>24004</v>
      </c>
      <c r="D56" s="13"/>
      <c r="E56" s="13">
        <v>31957</v>
      </c>
      <c r="F56" s="13"/>
      <c r="G56" s="13">
        <v>170296</v>
      </c>
      <c r="H56" s="13"/>
      <c r="I56" s="13">
        <v>0</v>
      </c>
      <c r="J56" s="13"/>
      <c r="K56" s="13">
        <f t="shared" si="0"/>
        <v>226257</v>
      </c>
      <c r="L56" s="13"/>
      <c r="M56" s="13">
        <v>130763</v>
      </c>
      <c r="N56" s="13"/>
      <c r="O56" s="13">
        <v>37090</v>
      </c>
      <c r="P56" s="13"/>
      <c r="Q56" s="13">
        <f>1+58403</f>
        <v>58404</v>
      </c>
      <c r="R56" s="13"/>
      <c r="S56" s="13"/>
      <c r="T56" s="13"/>
      <c r="U56" s="13"/>
    </row>
    <row r="57" spans="1:21" s="16" customFormat="1" ht="13.5" customHeight="1">
      <c r="A57" s="13" t="s">
        <v>139</v>
      </c>
      <c r="B57" s="14"/>
      <c r="C57" s="13">
        <v>0</v>
      </c>
      <c r="D57" s="13"/>
      <c r="E57" s="13">
        <v>72</v>
      </c>
      <c r="F57" s="13"/>
      <c r="G57" s="13">
        <v>0</v>
      </c>
      <c r="H57" s="13"/>
      <c r="I57" s="13">
        <v>0</v>
      </c>
      <c r="J57" s="13"/>
      <c r="K57" s="13">
        <f t="shared" si="0"/>
        <v>72</v>
      </c>
      <c r="L57" s="13"/>
      <c r="M57" s="13">
        <v>0</v>
      </c>
      <c r="N57" s="13"/>
      <c r="O57" s="13">
        <v>49</v>
      </c>
      <c r="P57" s="13"/>
      <c r="Q57" s="13">
        <v>23</v>
      </c>
      <c r="R57" s="13"/>
      <c r="S57" s="13"/>
      <c r="T57" s="13"/>
      <c r="U57" s="13"/>
    </row>
    <row r="58" spans="1:21" s="16" customFormat="1" ht="13.5" customHeight="1">
      <c r="A58" s="13" t="s">
        <v>122</v>
      </c>
      <c r="B58" s="14"/>
      <c r="C58" s="13">
        <v>32782</v>
      </c>
      <c r="D58" s="13"/>
      <c r="E58" s="13">
        <v>784714</v>
      </c>
      <c r="F58" s="13"/>
      <c r="G58" s="13">
        <v>681688</v>
      </c>
      <c r="H58" s="13"/>
      <c r="I58" s="13">
        <v>0</v>
      </c>
      <c r="J58" s="13"/>
      <c r="K58" s="13">
        <f t="shared" si="0"/>
        <v>1499184</v>
      </c>
      <c r="L58" s="13"/>
      <c r="M58" s="13">
        <v>182918</v>
      </c>
      <c r="N58" s="13"/>
      <c r="O58" s="13">
        <v>919234</v>
      </c>
      <c r="P58" s="13"/>
      <c r="Q58" s="13">
        <v>397032</v>
      </c>
      <c r="R58" s="13"/>
      <c r="S58" s="13"/>
      <c r="T58" s="13"/>
      <c r="U58" s="13"/>
    </row>
    <row r="59" spans="1:21" s="16" customFormat="1" ht="13.5" customHeight="1">
      <c r="A59" s="13" t="s">
        <v>51</v>
      </c>
      <c r="B59" s="14"/>
      <c r="C59" s="13">
        <v>124882</v>
      </c>
      <c r="D59" s="13"/>
      <c r="E59" s="13">
        <v>1658561</v>
      </c>
      <c r="F59" s="13"/>
      <c r="G59" s="13">
        <v>490245</v>
      </c>
      <c r="H59" s="13"/>
      <c r="I59" s="13">
        <v>1323</v>
      </c>
      <c r="J59" s="13"/>
      <c r="K59" s="13">
        <f t="shared" si="0"/>
        <v>2275011</v>
      </c>
      <c r="L59" s="13"/>
      <c r="M59" s="13">
        <v>857022</v>
      </c>
      <c r="N59" s="13"/>
      <c r="O59" s="13">
        <v>821383</v>
      </c>
      <c r="P59" s="13"/>
      <c r="Q59" s="13">
        <f>1+596605</f>
        <v>596606</v>
      </c>
      <c r="R59" s="13"/>
      <c r="S59" s="13"/>
      <c r="T59" s="13"/>
      <c r="U59" s="13"/>
    </row>
    <row r="60" spans="1:21" s="16" customFormat="1" ht="13.5" customHeight="1">
      <c r="A60" s="13" t="s">
        <v>64</v>
      </c>
      <c r="B60" s="14"/>
      <c r="C60" s="13">
        <v>76559</v>
      </c>
      <c r="D60" s="13"/>
      <c r="E60" s="13">
        <v>2280</v>
      </c>
      <c r="F60" s="13"/>
      <c r="G60" s="13">
        <v>0</v>
      </c>
      <c r="H60" s="13"/>
      <c r="I60" s="13">
        <v>0</v>
      </c>
      <c r="J60" s="13"/>
      <c r="K60" s="13">
        <f t="shared" si="0"/>
        <v>78839</v>
      </c>
      <c r="L60" s="13"/>
      <c r="M60" s="13">
        <v>61340</v>
      </c>
      <c r="N60" s="13"/>
      <c r="O60" s="13">
        <v>13</v>
      </c>
      <c r="P60" s="13"/>
      <c r="Q60" s="13">
        <f>-1+17487</f>
        <v>17486</v>
      </c>
      <c r="R60" s="13"/>
      <c r="S60" s="13"/>
      <c r="T60" s="13"/>
      <c r="U60" s="13"/>
    </row>
    <row r="61" spans="1:21" s="16" customFormat="1" ht="13.5" customHeight="1">
      <c r="A61" s="13" t="s">
        <v>52</v>
      </c>
      <c r="B61" s="14"/>
      <c r="C61" s="13">
        <v>51629</v>
      </c>
      <c r="D61" s="13"/>
      <c r="E61" s="13">
        <v>212513</v>
      </c>
      <c r="F61" s="13"/>
      <c r="G61" s="13">
        <v>3277</v>
      </c>
      <c r="H61" s="13"/>
      <c r="I61" s="13">
        <v>0</v>
      </c>
      <c r="J61" s="13"/>
      <c r="K61" s="13">
        <f t="shared" si="0"/>
        <v>267419</v>
      </c>
      <c r="L61" s="13"/>
      <c r="M61" s="13">
        <v>128781</v>
      </c>
      <c r="N61" s="13"/>
      <c r="O61" s="13">
        <v>64205</v>
      </c>
      <c r="P61" s="13"/>
      <c r="Q61" s="13">
        <f>-1+74434</f>
        <v>74433</v>
      </c>
      <c r="R61" s="13"/>
      <c r="S61" s="13"/>
      <c r="T61" s="13"/>
      <c r="U61" s="13"/>
    </row>
    <row r="62" spans="1:21" s="16" customFormat="1" ht="13.5" customHeight="1">
      <c r="A62" s="13" t="s">
        <v>76</v>
      </c>
      <c r="B62" s="14"/>
      <c r="C62" s="13">
        <v>0</v>
      </c>
      <c r="D62" s="13"/>
      <c r="E62" s="13">
        <v>0</v>
      </c>
      <c r="F62" s="13"/>
      <c r="G62" s="13">
        <v>4</v>
      </c>
      <c r="H62" s="13"/>
      <c r="I62" s="13">
        <v>0</v>
      </c>
      <c r="J62" s="13"/>
      <c r="K62" s="13">
        <f t="shared" si="0"/>
        <v>4</v>
      </c>
      <c r="L62" s="13"/>
      <c r="M62" s="13">
        <v>0</v>
      </c>
      <c r="N62" s="13"/>
      <c r="O62" s="13">
        <v>4</v>
      </c>
      <c r="P62" s="13"/>
      <c r="Q62" s="13">
        <v>0</v>
      </c>
      <c r="R62" s="13"/>
      <c r="S62" s="13"/>
      <c r="T62" s="13"/>
      <c r="U62" s="13"/>
    </row>
    <row r="63" spans="1:21" s="16" customFormat="1" ht="13.5" customHeight="1">
      <c r="A63" s="13" t="s">
        <v>53</v>
      </c>
      <c r="B63" s="14"/>
      <c r="C63" s="13">
        <v>0</v>
      </c>
      <c r="D63" s="13"/>
      <c r="E63" s="13">
        <v>0</v>
      </c>
      <c r="F63" s="13"/>
      <c r="G63" s="13">
        <v>858</v>
      </c>
      <c r="H63" s="13"/>
      <c r="I63" s="13">
        <v>0</v>
      </c>
      <c r="J63" s="13"/>
      <c r="K63" s="13">
        <f t="shared" si="0"/>
        <v>858</v>
      </c>
      <c r="L63" s="13"/>
      <c r="M63" s="13">
        <v>0</v>
      </c>
      <c r="N63" s="13"/>
      <c r="O63" s="13">
        <v>858</v>
      </c>
      <c r="P63" s="13"/>
      <c r="Q63" s="13">
        <v>0</v>
      </c>
      <c r="R63" s="13"/>
      <c r="S63" s="13"/>
      <c r="T63" s="13"/>
      <c r="U63" s="13"/>
    </row>
    <row r="64" spans="1:21" s="16" customFormat="1" ht="13.5" customHeight="1">
      <c r="A64" s="13" t="s">
        <v>54</v>
      </c>
      <c r="B64" s="14"/>
      <c r="C64" s="13">
        <v>68419</v>
      </c>
      <c r="D64" s="13"/>
      <c r="E64" s="13">
        <v>1541289</v>
      </c>
      <c r="F64" s="13"/>
      <c r="G64" s="13">
        <v>5969</v>
      </c>
      <c r="H64" s="13"/>
      <c r="I64" s="13">
        <v>13071</v>
      </c>
      <c r="J64" s="13"/>
      <c r="K64" s="13">
        <f t="shared" si="0"/>
        <v>1628748</v>
      </c>
      <c r="L64" s="13"/>
      <c r="M64" s="13">
        <v>972599</v>
      </c>
      <c r="N64" s="13"/>
      <c r="O64" s="13">
        <v>172291</v>
      </c>
      <c r="P64" s="13"/>
      <c r="Q64" s="13">
        <f>-1+483859</f>
        <v>483858</v>
      </c>
      <c r="R64" s="13"/>
      <c r="S64" s="13"/>
      <c r="T64" s="13"/>
      <c r="U64" s="13"/>
    </row>
    <row r="65" spans="1:21" s="16" customFormat="1" ht="13.5" customHeight="1">
      <c r="A65" s="13" t="s">
        <v>55</v>
      </c>
      <c r="B65" s="14"/>
      <c r="C65" s="13">
        <v>6898</v>
      </c>
      <c r="D65" s="13"/>
      <c r="E65" s="13">
        <v>735500</v>
      </c>
      <c r="F65" s="13"/>
      <c r="G65" s="13">
        <v>518854</v>
      </c>
      <c r="H65" s="13"/>
      <c r="I65" s="13">
        <v>267454</v>
      </c>
      <c r="J65" s="13"/>
      <c r="K65" s="13">
        <f t="shared" si="0"/>
        <v>1528706</v>
      </c>
      <c r="L65" s="13"/>
      <c r="M65" s="13">
        <v>623639</v>
      </c>
      <c r="N65" s="13"/>
      <c r="O65" s="13">
        <v>713986</v>
      </c>
      <c r="P65" s="13"/>
      <c r="Q65" s="13">
        <v>191081</v>
      </c>
      <c r="R65" s="13"/>
      <c r="S65" s="13"/>
      <c r="T65" s="13"/>
      <c r="U65" s="13"/>
    </row>
    <row r="66" spans="1:21" s="16" customFormat="1" ht="13.5" customHeight="1">
      <c r="A66" s="13" t="s">
        <v>99</v>
      </c>
      <c r="B66" s="14"/>
      <c r="C66" s="13">
        <v>0</v>
      </c>
      <c r="D66" s="13"/>
      <c r="E66" s="13">
        <v>0</v>
      </c>
      <c r="F66" s="13"/>
      <c r="G66" s="13">
        <v>258</v>
      </c>
      <c r="H66" s="13"/>
      <c r="I66" s="13">
        <v>22090</v>
      </c>
      <c r="J66" s="13"/>
      <c r="K66" s="13">
        <f t="shared" si="0"/>
        <v>22348</v>
      </c>
      <c r="L66" s="13"/>
      <c r="M66" s="13">
        <v>21795</v>
      </c>
      <c r="N66" s="13"/>
      <c r="O66" s="13">
        <v>553</v>
      </c>
      <c r="P66" s="13"/>
      <c r="Q66" s="13">
        <v>0</v>
      </c>
      <c r="R66" s="13"/>
      <c r="S66" s="13"/>
      <c r="T66" s="13"/>
      <c r="U66" s="13"/>
    </row>
    <row r="67" spans="1:21" s="16" customFormat="1" ht="13.5" customHeight="1">
      <c r="A67" s="13" t="s">
        <v>89</v>
      </c>
      <c r="B67" s="14"/>
      <c r="C67" s="13">
        <v>0</v>
      </c>
      <c r="D67" s="13"/>
      <c r="E67" s="13">
        <v>524546</v>
      </c>
      <c r="F67" s="13"/>
      <c r="G67" s="13">
        <v>606769</v>
      </c>
      <c r="H67" s="13"/>
      <c r="I67" s="13">
        <v>82253</v>
      </c>
      <c r="J67" s="13"/>
      <c r="K67" s="13">
        <f t="shared" si="0"/>
        <v>1213568</v>
      </c>
      <c r="L67" s="13"/>
      <c r="M67" s="13">
        <v>659302</v>
      </c>
      <c r="N67" s="13"/>
      <c r="O67" s="13">
        <v>238564</v>
      </c>
      <c r="P67" s="13"/>
      <c r="Q67" s="13">
        <f>-1+315703</f>
        <v>315702</v>
      </c>
      <c r="R67" s="13"/>
      <c r="S67" s="13"/>
      <c r="T67" s="13"/>
      <c r="U67" s="13"/>
    </row>
    <row r="68" spans="1:21" s="16" customFormat="1" ht="13.5" customHeight="1">
      <c r="A68" s="13" t="s">
        <v>56</v>
      </c>
      <c r="B68" s="14"/>
      <c r="C68" s="13">
        <v>0</v>
      </c>
      <c r="D68" s="13"/>
      <c r="E68" s="13">
        <v>78231</v>
      </c>
      <c r="F68" s="13"/>
      <c r="G68" s="13">
        <v>332274</v>
      </c>
      <c r="H68" s="13"/>
      <c r="I68" s="13">
        <v>0</v>
      </c>
      <c r="J68" s="13"/>
      <c r="K68" s="13">
        <f t="shared" si="0"/>
        <v>410505</v>
      </c>
      <c r="L68" s="13"/>
      <c r="M68" s="13">
        <v>60881</v>
      </c>
      <c r="N68" s="13"/>
      <c r="O68" s="13">
        <v>244626</v>
      </c>
      <c r="P68" s="13"/>
      <c r="Q68" s="13">
        <v>104998</v>
      </c>
      <c r="R68" s="13"/>
      <c r="S68" s="13"/>
      <c r="T68" s="13"/>
      <c r="U68" s="13"/>
    </row>
    <row r="69" spans="1:21" s="16" customFormat="1" ht="13.5" customHeight="1">
      <c r="A69" s="13" t="s">
        <v>114</v>
      </c>
      <c r="B69" s="14"/>
      <c r="C69" s="13">
        <v>0</v>
      </c>
      <c r="D69" s="13"/>
      <c r="E69" s="13">
        <v>212023</v>
      </c>
      <c r="F69" s="13"/>
      <c r="G69" s="13">
        <v>0</v>
      </c>
      <c r="H69" s="13"/>
      <c r="I69" s="13">
        <v>0</v>
      </c>
      <c r="J69" s="13"/>
      <c r="K69" s="13">
        <f t="shared" si="0"/>
        <v>212023</v>
      </c>
      <c r="L69" s="13"/>
      <c r="M69" s="13">
        <v>140597</v>
      </c>
      <c r="N69" s="13"/>
      <c r="O69" s="13">
        <v>2662</v>
      </c>
      <c r="P69" s="13"/>
      <c r="Q69" s="13">
        <v>68764</v>
      </c>
      <c r="R69" s="13"/>
      <c r="S69" s="13"/>
      <c r="T69" s="13"/>
      <c r="U69" s="13"/>
    </row>
    <row r="70" spans="1:21" s="16" customFormat="1" ht="13.5" customHeight="1">
      <c r="A70" s="13" t="s">
        <v>57</v>
      </c>
      <c r="B70" s="14"/>
      <c r="C70" s="13">
        <v>0</v>
      </c>
      <c r="D70" s="13"/>
      <c r="E70" s="13">
        <v>167974</v>
      </c>
      <c r="F70" s="13"/>
      <c r="G70" s="13">
        <v>46289</v>
      </c>
      <c r="H70" s="13"/>
      <c r="I70" s="13">
        <v>0</v>
      </c>
      <c r="J70" s="13"/>
      <c r="K70" s="13">
        <f t="shared" si="0"/>
        <v>214263</v>
      </c>
      <c r="L70" s="13"/>
      <c r="M70" s="13">
        <v>52244</v>
      </c>
      <c r="N70" s="13"/>
      <c r="O70" s="13">
        <v>97415</v>
      </c>
      <c r="P70" s="13"/>
      <c r="Q70" s="13">
        <v>64604</v>
      </c>
      <c r="R70" s="13"/>
      <c r="S70" s="13"/>
      <c r="T70" s="13"/>
      <c r="U70" s="13"/>
    </row>
    <row r="71" spans="1:21" s="16" customFormat="1" ht="13.5" customHeight="1">
      <c r="A71" s="13" t="s">
        <v>58</v>
      </c>
      <c r="B71" s="14"/>
      <c r="C71" s="13">
        <v>0</v>
      </c>
      <c r="D71" s="13"/>
      <c r="E71" s="13">
        <v>0</v>
      </c>
      <c r="F71" s="13"/>
      <c r="G71" s="13">
        <v>8026</v>
      </c>
      <c r="H71" s="13"/>
      <c r="I71" s="13">
        <v>0</v>
      </c>
      <c r="J71" s="13"/>
      <c r="K71" s="13">
        <f t="shared" si="0"/>
        <v>8026</v>
      </c>
      <c r="L71" s="13"/>
      <c r="M71" s="13">
        <v>0</v>
      </c>
      <c r="N71" s="13"/>
      <c r="O71" s="13">
        <v>6421</v>
      </c>
      <c r="P71" s="13"/>
      <c r="Q71" s="13">
        <v>1605</v>
      </c>
      <c r="R71" s="13"/>
      <c r="S71" s="13"/>
      <c r="T71" s="13"/>
      <c r="U71" s="13"/>
    </row>
    <row r="72" spans="1:21" s="16" customFormat="1" ht="13.5" customHeight="1">
      <c r="A72" s="13" t="s">
        <v>59</v>
      </c>
      <c r="B72" s="14" t="s">
        <v>14</v>
      </c>
      <c r="C72" s="13">
        <v>0</v>
      </c>
      <c r="D72" s="13"/>
      <c r="E72" s="13">
        <v>7259</v>
      </c>
      <c r="F72" s="13"/>
      <c r="G72" s="13">
        <v>5184</v>
      </c>
      <c r="H72" s="13"/>
      <c r="I72" s="13">
        <v>0</v>
      </c>
      <c r="J72" s="13"/>
      <c r="K72" s="13">
        <f t="shared" si="0"/>
        <v>12443</v>
      </c>
      <c r="L72" s="13"/>
      <c r="M72" s="13">
        <v>0</v>
      </c>
      <c r="N72" s="13"/>
      <c r="O72" s="13">
        <v>9055</v>
      </c>
      <c r="P72" s="13"/>
      <c r="Q72" s="13">
        <v>3388</v>
      </c>
      <c r="R72" s="13"/>
      <c r="S72" s="13"/>
      <c r="T72" s="13"/>
      <c r="U72" s="13"/>
    </row>
    <row r="73" spans="1:21" s="16" customFormat="1" ht="13.5" customHeight="1">
      <c r="A73" s="13" t="s">
        <v>123</v>
      </c>
      <c r="B73" s="14"/>
      <c r="C73" s="13">
        <v>0</v>
      </c>
      <c r="D73" s="13"/>
      <c r="E73" s="13">
        <v>0</v>
      </c>
      <c r="F73" s="13"/>
      <c r="G73" s="13">
        <v>6390</v>
      </c>
      <c r="H73" s="13"/>
      <c r="I73" s="13">
        <v>0</v>
      </c>
      <c r="J73" s="13"/>
      <c r="K73" s="13">
        <f t="shared" si="0"/>
        <v>6390</v>
      </c>
      <c r="L73" s="13"/>
      <c r="M73" s="13">
        <v>0</v>
      </c>
      <c r="N73" s="13"/>
      <c r="O73" s="13">
        <v>6390</v>
      </c>
      <c r="P73" s="13"/>
      <c r="Q73" s="13">
        <v>0</v>
      </c>
      <c r="R73" s="13"/>
      <c r="S73" s="13"/>
      <c r="T73" s="13"/>
      <c r="U73" s="13"/>
    </row>
    <row r="74" spans="1:21" s="16" customFormat="1" ht="13.5" customHeight="1">
      <c r="A74" s="13" t="s">
        <v>81</v>
      </c>
      <c r="B74" s="14"/>
      <c r="C74" s="13">
        <v>3053</v>
      </c>
      <c r="D74" s="13"/>
      <c r="E74" s="13">
        <v>21905</v>
      </c>
      <c r="F74" s="13"/>
      <c r="G74" s="13">
        <v>46898</v>
      </c>
      <c r="H74" s="13"/>
      <c r="I74" s="13">
        <v>0</v>
      </c>
      <c r="J74" s="13"/>
      <c r="K74" s="13">
        <f t="shared" si="0"/>
        <v>71856</v>
      </c>
      <c r="L74" s="13"/>
      <c r="M74" s="13">
        <v>0</v>
      </c>
      <c r="N74" s="13"/>
      <c r="O74" s="13">
        <v>54276</v>
      </c>
      <c r="P74" s="13"/>
      <c r="Q74" s="13">
        <v>17580</v>
      </c>
      <c r="R74" s="13"/>
      <c r="S74" s="13"/>
      <c r="T74" s="13"/>
      <c r="U74" s="13"/>
    </row>
    <row r="75" spans="1:21" s="16" customFormat="1" ht="13.5" customHeight="1">
      <c r="A75" s="13" t="s">
        <v>60</v>
      </c>
      <c r="B75" s="14"/>
      <c r="C75" s="13">
        <v>0</v>
      </c>
      <c r="D75" s="13"/>
      <c r="E75" s="13">
        <v>5947678</v>
      </c>
      <c r="F75" s="13"/>
      <c r="G75" s="13">
        <v>182970</v>
      </c>
      <c r="H75" s="13"/>
      <c r="I75" s="13">
        <v>68179</v>
      </c>
      <c r="J75" s="13"/>
      <c r="K75" s="13">
        <f t="shared" si="0"/>
        <v>6198827</v>
      </c>
      <c r="L75" s="13"/>
      <c r="M75" s="13">
        <v>1290668</v>
      </c>
      <c r="N75" s="13"/>
      <c r="O75" s="13">
        <v>4239091</v>
      </c>
      <c r="P75" s="13"/>
      <c r="Q75" s="13">
        <v>669068</v>
      </c>
      <c r="R75" s="13"/>
      <c r="S75" s="13"/>
      <c r="T75" s="13"/>
      <c r="U75" s="13"/>
    </row>
    <row r="76" spans="1:21" s="16" customFormat="1" ht="13.5" customHeight="1">
      <c r="A76" s="13" t="s">
        <v>61</v>
      </c>
      <c r="B76" s="14"/>
      <c r="C76" s="13">
        <v>307728</v>
      </c>
      <c r="D76" s="13"/>
      <c r="E76" s="13">
        <v>302222</v>
      </c>
      <c r="F76" s="13"/>
      <c r="G76" s="13">
        <v>888946</v>
      </c>
      <c r="H76" s="13"/>
      <c r="I76" s="13">
        <v>90149</v>
      </c>
      <c r="J76" s="13"/>
      <c r="K76" s="13">
        <f t="shared" si="0"/>
        <v>1589045</v>
      </c>
      <c r="L76" s="13"/>
      <c r="M76" s="13">
        <v>567892</v>
      </c>
      <c r="N76" s="13"/>
      <c r="O76" s="13">
        <v>730443</v>
      </c>
      <c r="P76" s="13"/>
      <c r="Q76" s="13">
        <f>1+290709</f>
        <v>290710</v>
      </c>
      <c r="R76" s="13"/>
      <c r="S76" s="13"/>
      <c r="T76" s="13"/>
      <c r="U76" s="13"/>
    </row>
    <row r="77" spans="1:21" s="16" customFormat="1" ht="13.5" customHeight="1">
      <c r="A77" s="13" t="s">
        <v>115</v>
      </c>
      <c r="B77" s="14"/>
      <c r="C77" s="13">
        <v>34885</v>
      </c>
      <c r="D77" s="13"/>
      <c r="E77" s="13">
        <v>47789</v>
      </c>
      <c r="F77" s="13"/>
      <c r="G77" s="13">
        <v>66290</v>
      </c>
      <c r="H77" s="13"/>
      <c r="I77" s="13">
        <v>1500</v>
      </c>
      <c r="J77" s="13"/>
      <c r="K77" s="13">
        <f t="shared" si="0"/>
        <v>150464</v>
      </c>
      <c r="L77" s="13"/>
      <c r="M77" s="13">
        <v>90432</v>
      </c>
      <c r="N77" s="13"/>
      <c r="O77" s="13">
        <v>18900</v>
      </c>
      <c r="P77" s="13"/>
      <c r="Q77" s="13">
        <f>-1+41133</f>
        <v>41132</v>
      </c>
      <c r="R77" s="13"/>
      <c r="S77" s="13"/>
      <c r="T77" s="13"/>
      <c r="U77" s="13"/>
    </row>
    <row r="78" spans="1:21" s="16" customFormat="1" ht="13.5" customHeight="1">
      <c r="A78" s="13" t="s">
        <v>77</v>
      </c>
      <c r="B78" s="14"/>
      <c r="C78" s="13">
        <v>565499</v>
      </c>
      <c r="D78" s="13"/>
      <c r="E78" s="13">
        <v>159252</v>
      </c>
      <c r="F78" s="13"/>
      <c r="G78" s="13">
        <v>289582</v>
      </c>
      <c r="H78" s="13"/>
      <c r="I78" s="13">
        <v>39586</v>
      </c>
      <c r="J78" s="13"/>
      <c r="K78" s="13">
        <f t="shared" si="0"/>
        <v>1053919</v>
      </c>
      <c r="L78" s="13"/>
      <c r="M78" s="13">
        <v>741432</v>
      </c>
      <c r="N78" s="13"/>
      <c r="O78" s="13">
        <v>97913</v>
      </c>
      <c r="P78" s="13"/>
      <c r="Q78" s="13">
        <v>214574</v>
      </c>
      <c r="R78" s="13"/>
      <c r="S78" s="13"/>
      <c r="T78" s="13"/>
      <c r="U78" s="13"/>
    </row>
    <row r="79" spans="1:21" s="16" customFormat="1" ht="13.5" customHeight="1">
      <c r="A79" s="13" t="s">
        <v>112</v>
      </c>
      <c r="B79" s="14"/>
      <c r="C79" s="13">
        <v>15000</v>
      </c>
      <c r="D79" s="13"/>
      <c r="E79" s="13">
        <v>566491</v>
      </c>
      <c r="F79" s="13"/>
      <c r="G79" s="13">
        <v>105261</v>
      </c>
      <c r="H79" s="13"/>
      <c r="I79" s="13">
        <v>111111</v>
      </c>
      <c r="J79" s="13"/>
      <c r="K79" s="13">
        <f t="shared" si="0"/>
        <v>797863</v>
      </c>
      <c r="L79" s="13"/>
      <c r="M79" s="13">
        <v>468184</v>
      </c>
      <c r="N79" s="13"/>
      <c r="O79" s="13">
        <v>143849</v>
      </c>
      <c r="P79" s="13"/>
      <c r="Q79" s="13">
        <v>185830</v>
      </c>
      <c r="R79" s="13"/>
      <c r="S79" s="13"/>
      <c r="T79" s="13"/>
      <c r="U79" s="13"/>
    </row>
    <row r="80" spans="1:21" s="16" customFormat="1" ht="13.5" customHeight="1">
      <c r="A80" s="13" t="s">
        <v>101</v>
      </c>
      <c r="B80" s="14"/>
      <c r="C80" s="18">
        <v>0</v>
      </c>
      <c r="D80" s="13"/>
      <c r="E80" s="18">
        <v>0</v>
      </c>
      <c r="F80" s="13"/>
      <c r="G80" s="18">
        <v>0</v>
      </c>
      <c r="H80" s="13"/>
      <c r="I80" s="18">
        <v>240</v>
      </c>
      <c r="J80" s="13"/>
      <c r="K80" s="18">
        <f t="shared" si="0"/>
        <v>240</v>
      </c>
      <c r="L80" s="13"/>
      <c r="M80" s="18">
        <v>0</v>
      </c>
      <c r="N80" s="13"/>
      <c r="O80" s="18">
        <v>240</v>
      </c>
      <c r="P80" s="13"/>
      <c r="Q80" s="18">
        <v>0</v>
      </c>
      <c r="R80" s="13"/>
      <c r="S80" s="13"/>
      <c r="T80" s="13"/>
      <c r="U80" s="13"/>
    </row>
    <row r="81" spans="1:21" s="16" customFormat="1" ht="13.5" customHeight="1">
      <c r="A81" s="13"/>
      <c r="B81" s="14"/>
      <c r="C81" s="17"/>
      <c r="D81" s="13"/>
      <c r="E81" s="17"/>
      <c r="F81" s="13"/>
      <c r="G81" s="17"/>
      <c r="H81" s="13"/>
      <c r="I81" s="17"/>
      <c r="J81" s="13"/>
      <c r="K81" s="17"/>
      <c r="L81" s="13"/>
      <c r="M81" s="17"/>
      <c r="N81" s="13"/>
      <c r="O81" s="17"/>
      <c r="P81" s="13"/>
      <c r="Q81" s="17"/>
      <c r="R81" s="13"/>
      <c r="S81" s="13"/>
      <c r="T81" s="13"/>
      <c r="U81" s="13"/>
    </row>
    <row r="82" spans="1:21" s="16" customFormat="1" ht="13.5" customHeight="1">
      <c r="A82" s="13" t="s">
        <v>29</v>
      </c>
      <c r="B82" s="14"/>
      <c r="C82" s="15">
        <f>SUM(C54:C80)</f>
        <v>2071813</v>
      </c>
      <c r="D82" s="13"/>
      <c r="E82" s="15">
        <f>SUM(E54:E80)</f>
        <v>13002256</v>
      </c>
      <c r="F82" s="13"/>
      <c r="G82" s="15">
        <f>SUM(G54:G80)</f>
        <v>4578428</v>
      </c>
      <c r="H82" s="13"/>
      <c r="I82" s="15">
        <f>SUM(I54:I80)</f>
        <v>1194425</v>
      </c>
      <c r="J82" s="13"/>
      <c r="K82" s="15">
        <f t="shared" si="0"/>
        <v>20846922</v>
      </c>
      <c r="L82" s="13"/>
      <c r="M82" s="15">
        <f>SUM(M54:M80)</f>
        <v>7915058</v>
      </c>
      <c r="N82" s="13"/>
      <c r="O82" s="15">
        <f>SUM(O54:O80)</f>
        <v>9038452</v>
      </c>
      <c r="P82" s="13"/>
      <c r="Q82" s="15">
        <f>SUM(Q54:Q80)</f>
        <v>3893412</v>
      </c>
      <c r="R82" s="13"/>
      <c r="S82" s="13"/>
      <c r="T82" s="13"/>
      <c r="U82" s="13"/>
    </row>
    <row r="83" spans="1:21" s="16" customFormat="1" ht="13.5" customHeight="1">
      <c r="A83" s="13"/>
      <c r="B83" s="14"/>
      <c r="C83" s="17"/>
      <c r="D83" s="13"/>
      <c r="E83" s="17"/>
      <c r="F83" s="13"/>
      <c r="G83" s="17"/>
      <c r="H83" s="13"/>
      <c r="I83" s="17"/>
      <c r="J83" s="13"/>
      <c r="K83" s="17"/>
      <c r="L83" s="13"/>
      <c r="M83" s="17"/>
      <c r="N83" s="13"/>
      <c r="O83" s="17"/>
      <c r="P83" s="13"/>
      <c r="Q83" s="17"/>
      <c r="R83" s="13"/>
      <c r="S83" s="13"/>
      <c r="T83" s="13"/>
      <c r="U83" s="13"/>
    </row>
    <row r="84" spans="1:21" s="16" customFormat="1" ht="13.5" customHeight="1">
      <c r="A84" s="13" t="s">
        <v>82</v>
      </c>
      <c r="B84" s="14"/>
      <c r="C84" s="17"/>
      <c r="D84" s="13"/>
      <c r="E84" s="17"/>
      <c r="F84" s="13"/>
      <c r="G84" s="17"/>
      <c r="H84" s="13"/>
      <c r="I84" s="17"/>
      <c r="J84" s="13"/>
      <c r="K84" s="17"/>
      <c r="L84" s="13"/>
      <c r="M84" s="17"/>
      <c r="N84" s="13"/>
      <c r="O84" s="17"/>
      <c r="P84" s="13"/>
      <c r="Q84" s="17"/>
      <c r="R84" s="13"/>
      <c r="S84" s="13"/>
      <c r="T84" s="13"/>
      <c r="U84" s="13"/>
    </row>
    <row r="85" spans="1:21" s="16" customFormat="1" ht="13.5" customHeight="1">
      <c r="A85" s="13" t="s">
        <v>96</v>
      </c>
      <c r="B85" s="14"/>
      <c r="C85" s="13">
        <v>630</v>
      </c>
      <c r="D85" s="13"/>
      <c r="E85" s="13">
        <v>0</v>
      </c>
      <c r="F85" s="13"/>
      <c r="G85" s="13">
        <v>68934</v>
      </c>
      <c r="H85" s="13"/>
      <c r="I85" s="13">
        <v>0</v>
      </c>
      <c r="J85" s="13"/>
      <c r="K85" s="17">
        <f t="shared" si="0"/>
        <v>69564</v>
      </c>
      <c r="L85" s="13"/>
      <c r="M85" s="13">
        <v>69275</v>
      </c>
      <c r="N85" s="13"/>
      <c r="O85" s="13">
        <v>289</v>
      </c>
      <c r="P85" s="13"/>
      <c r="Q85" s="13">
        <v>0</v>
      </c>
      <c r="R85" s="13"/>
      <c r="S85" s="13"/>
      <c r="T85" s="13"/>
      <c r="U85" s="13"/>
    </row>
    <row r="86" spans="1:21" s="16" customFormat="1" ht="13.5" customHeight="1">
      <c r="A86" s="13" t="s">
        <v>50</v>
      </c>
      <c r="B86" s="14"/>
      <c r="C86" s="13">
        <v>59564</v>
      </c>
      <c r="D86" s="13"/>
      <c r="E86" s="13">
        <v>623757</v>
      </c>
      <c r="F86" s="13"/>
      <c r="G86" s="13">
        <v>21791</v>
      </c>
      <c r="H86" s="13"/>
      <c r="I86" s="13">
        <v>3141</v>
      </c>
      <c r="J86" s="13"/>
      <c r="K86" s="17">
        <f t="shared" si="0"/>
        <v>708253</v>
      </c>
      <c r="L86" s="13"/>
      <c r="M86" s="13">
        <v>475114</v>
      </c>
      <c r="N86" s="13"/>
      <c r="O86" s="13">
        <v>12355</v>
      </c>
      <c r="P86" s="13"/>
      <c r="Q86" s="13">
        <f>1+220783</f>
        <v>220784</v>
      </c>
      <c r="R86" s="13"/>
      <c r="S86" s="13"/>
      <c r="T86" s="13"/>
      <c r="U86" s="13"/>
    </row>
    <row r="87" spans="1:21" s="16" customFormat="1" ht="13.5" customHeight="1">
      <c r="A87" s="13" t="s">
        <v>97</v>
      </c>
      <c r="B87" s="14"/>
      <c r="C87" s="13">
        <v>0</v>
      </c>
      <c r="D87" s="13"/>
      <c r="E87" s="13">
        <v>259291</v>
      </c>
      <c r="F87" s="13"/>
      <c r="G87" s="13">
        <v>2773</v>
      </c>
      <c r="H87" s="13"/>
      <c r="I87" s="13">
        <v>72768</v>
      </c>
      <c r="J87" s="13"/>
      <c r="K87" s="17">
        <f t="shared" si="0"/>
        <v>334832</v>
      </c>
      <c r="L87" s="13"/>
      <c r="M87" s="13">
        <v>110815</v>
      </c>
      <c r="N87" s="13"/>
      <c r="O87" s="13">
        <v>192599</v>
      </c>
      <c r="P87" s="13"/>
      <c r="Q87" s="13">
        <f>-1+31419</f>
        <v>31418</v>
      </c>
      <c r="R87" s="13"/>
      <c r="S87" s="13"/>
      <c r="T87" s="13"/>
      <c r="U87" s="13"/>
    </row>
    <row r="88" spans="1:21" s="16" customFormat="1" ht="13.5" customHeight="1">
      <c r="A88" s="13" t="s">
        <v>124</v>
      </c>
      <c r="B88" s="14"/>
      <c r="C88" s="13">
        <v>6661</v>
      </c>
      <c r="D88" s="13"/>
      <c r="E88" s="13">
        <v>0</v>
      </c>
      <c r="F88" s="13"/>
      <c r="G88" s="13">
        <v>165516</v>
      </c>
      <c r="H88" s="13"/>
      <c r="I88" s="13">
        <v>0</v>
      </c>
      <c r="J88" s="13"/>
      <c r="K88" s="17">
        <f t="shared" si="0"/>
        <v>172177</v>
      </c>
      <c r="L88" s="13"/>
      <c r="M88" s="13">
        <v>101458</v>
      </c>
      <c r="N88" s="13"/>
      <c r="O88" s="13">
        <v>57725</v>
      </c>
      <c r="P88" s="13"/>
      <c r="Q88" s="13">
        <v>12994</v>
      </c>
      <c r="R88" s="13"/>
      <c r="S88" s="13"/>
      <c r="T88" s="13"/>
      <c r="U88" s="13"/>
    </row>
    <row r="89" spans="1:21" s="16" customFormat="1" ht="13.5" customHeight="1">
      <c r="A89" s="13" t="s">
        <v>102</v>
      </c>
      <c r="B89" s="14"/>
      <c r="C89" s="13">
        <v>200568</v>
      </c>
      <c r="D89" s="13"/>
      <c r="E89" s="13">
        <v>7852</v>
      </c>
      <c r="F89" s="13"/>
      <c r="G89" s="13">
        <v>1274144</v>
      </c>
      <c r="H89" s="13"/>
      <c r="I89" s="13">
        <v>0</v>
      </c>
      <c r="J89" s="13"/>
      <c r="K89" s="17">
        <f t="shared" si="0"/>
        <v>1482564</v>
      </c>
      <c r="L89" s="13"/>
      <c r="M89" s="13">
        <v>910066</v>
      </c>
      <c r="N89" s="13"/>
      <c r="O89" s="13">
        <v>250641</v>
      </c>
      <c r="P89" s="13"/>
      <c r="Q89" s="13">
        <f>1+321856</f>
        <v>321857</v>
      </c>
      <c r="R89" s="13"/>
      <c r="S89" s="13"/>
      <c r="T89" s="13"/>
      <c r="U89" s="13"/>
    </row>
    <row r="90" spans="1:21" s="16" customFormat="1" ht="13.5" customHeight="1">
      <c r="A90" s="13" t="s">
        <v>95</v>
      </c>
      <c r="B90" s="14"/>
      <c r="C90" s="13">
        <v>137608</v>
      </c>
      <c r="D90" s="13"/>
      <c r="E90" s="13">
        <v>0</v>
      </c>
      <c r="F90" s="13"/>
      <c r="G90" s="13">
        <v>10619</v>
      </c>
      <c r="H90" s="13"/>
      <c r="I90" s="13">
        <v>2282</v>
      </c>
      <c r="J90" s="13"/>
      <c r="K90" s="17">
        <f t="shared" si="0"/>
        <v>150509</v>
      </c>
      <c r="L90" s="13"/>
      <c r="M90" s="13">
        <v>104715</v>
      </c>
      <c r="N90" s="13"/>
      <c r="O90" s="13">
        <v>6633</v>
      </c>
      <c r="P90" s="13"/>
      <c r="Q90" s="13">
        <v>39161</v>
      </c>
      <c r="R90" s="13"/>
      <c r="S90" s="13"/>
      <c r="T90" s="13"/>
      <c r="U90" s="13"/>
    </row>
    <row r="91" spans="1:21" s="16" customFormat="1" ht="13.5" customHeight="1">
      <c r="A91" s="13" t="s">
        <v>94</v>
      </c>
      <c r="B91" s="14"/>
      <c r="C91" s="18">
        <v>0</v>
      </c>
      <c r="D91" s="13"/>
      <c r="E91" s="18">
        <v>32780</v>
      </c>
      <c r="F91" s="13"/>
      <c r="G91" s="18">
        <v>827</v>
      </c>
      <c r="H91" s="13"/>
      <c r="I91" s="18">
        <v>-88</v>
      </c>
      <c r="J91" s="13"/>
      <c r="K91" s="18">
        <f t="shared" si="0"/>
        <v>33519</v>
      </c>
      <c r="L91" s="13"/>
      <c r="M91" s="18">
        <v>0</v>
      </c>
      <c r="N91" s="13"/>
      <c r="O91" s="18">
        <v>22887</v>
      </c>
      <c r="P91" s="13"/>
      <c r="Q91" s="18">
        <f>1+10631</f>
        <v>10632</v>
      </c>
      <c r="R91" s="13"/>
      <c r="S91" s="13"/>
      <c r="T91" s="13"/>
      <c r="U91" s="13"/>
    </row>
    <row r="92" spans="1:21" s="16" customFormat="1" ht="13.5" customHeight="1">
      <c r="A92" s="13"/>
      <c r="B92" s="14"/>
      <c r="C92" s="17"/>
      <c r="D92" s="13"/>
      <c r="E92" s="17"/>
      <c r="F92" s="13"/>
      <c r="G92" s="17"/>
      <c r="H92" s="13"/>
      <c r="I92" s="17"/>
      <c r="J92" s="13"/>
      <c r="K92" s="17"/>
      <c r="L92" s="13"/>
      <c r="M92" s="17"/>
      <c r="N92" s="13"/>
      <c r="O92" s="17"/>
      <c r="P92" s="13"/>
      <c r="Q92" s="17"/>
      <c r="R92" s="13"/>
      <c r="S92" s="13"/>
      <c r="T92" s="13"/>
      <c r="U92" s="13"/>
    </row>
    <row r="93" spans="1:21" s="16" customFormat="1" ht="13.5" customHeight="1">
      <c r="A93" s="13" t="s">
        <v>84</v>
      </c>
      <c r="B93" s="14"/>
      <c r="C93" s="18">
        <f>SUM(C85:C91)</f>
        <v>405031</v>
      </c>
      <c r="D93" s="13"/>
      <c r="E93" s="18">
        <f>SUM(E85:E91)</f>
        <v>923680</v>
      </c>
      <c r="F93" s="13"/>
      <c r="G93" s="18">
        <f>SUM(G85:G91)</f>
        <v>1544604</v>
      </c>
      <c r="H93" s="13"/>
      <c r="I93" s="18">
        <f>SUM(I85:I91)</f>
        <v>78103</v>
      </c>
      <c r="J93" s="13"/>
      <c r="K93" s="18">
        <f>SUM(K85:K91)</f>
        <v>2951418</v>
      </c>
      <c r="L93" s="13"/>
      <c r="M93" s="18">
        <f>SUM(M85:M91)</f>
        <v>1771443</v>
      </c>
      <c r="N93" s="13"/>
      <c r="O93" s="18">
        <f>SUM(O85:O91)</f>
        <v>543129</v>
      </c>
      <c r="P93" s="13"/>
      <c r="Q93" s="18">
        <f>SUM(Q85:Q91)</f>
        <v>636846</v>
      </c>
      <c r="R93" s="13"/>
      <c r="S93" s="13"/>
      <c r="T93" s="13"/>
      <c r="U93" s="13"/>
    </row>
    <row r="94" spans="1:21" s="16" customFormat="1" ht="13.5" customHeight="1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s="16" customFormat="1" ht="13.5" customHeight="1">
      <c r="A95" s="13" t="s">
        <v>23</v>
      </c>
      <c r="B95" s="14" t="s">
        <v>14</v>
      </c>
      <c r="C95" s="15">
        <f>SUM(C51+C82+C93)</f>
        <v>2693279</v>
      </c>
      <c r="D95" s="13"/>
      <c r="E95" s="15">
        <f>SUM(E51+E82+E93)</f>
        <v>20406453</v>
      </c>
      <c r="F95" s="13"/>
      <c r="G95" s="15">
        <f>SUM(G51+G82+G93)</f>
        <v>8182100</v>
      </c>
      <c r="H95" s="13"/>
      <c r="I95" s="15">
        <f>SUM(I51+I82+I93)</f>
        <v>3351611</v>
      </c>
      <c r="J95" s="13"/>
      <c r="K95" s="15">
        <f>SUM(K51+K82+K93)</f>
        <v>34633443</v>
      </c>
      <c r="L95" s="13"/>
      <c r="M95" s="15">
        <f>SUM(M51+M82+M93)</f>
        <v>15705657</v>
      </c>
      <c r="N95" s="13"/>
      <c r="O95" s="15">
        <f>SUM(O51+O82+O93)</f>
        <v>12255611</v>
      </c>
      <c r="P95" s="13"/>
      <c r="Q95" s="15">
        <f>SUM(Q51+Q82+Q93)</f>
        <v>6672175</v>
      </c>
      <c r="R95" s="13"/>
      <c r="S95" s="13"/>
      <c r="T95" s="13"/>
      <c r="U95" s="13"/>
    </row>
    <row r="96" spans="1:21" s="16" customFormat="1" ht="13.5" customHeight="1">
      <c r="A96" s="13"/>
      <c r="B96" s="14"/>
      <c r="C96" s="19"/>
      <c r="D96" s="19"/>
      <c r="E96" s="19"/>
      <c r="F96" s="19"/>
      <c r="G96" s="19"/>
      <c r="H96" s="19"/>
      <c r="I96" s="19"/>
      <c r="J96" s="19"/>
      <c r="K96" s="13"/>
      <c r="L96" s="19"/>
      <c r="M96" s="19"/>
      <c r="N96" s="19"/>
      <c r="O96" s="19"/>
      <c r="P96" s="19"/>
      <c r="Q96" s="19"/>
      <c r="R96" s="13"/>
      <c r="S96" s="13"/>
      <c r="T96" s="13"/>
      <c r="U96" s="13"/>
    </row>
    <row r="97" spans="1:21" s="16" customFormat="1" ht="13.5" customHeight="1">
      <c r="A97" s="13" t="s">
        <v>17</v>
      </c>
      <c r="B97" s="14" t="s">
        <v>14</v>
      </c>
      <c r="C97" s="13" t="s">
        <v>0</v>
      </c>
      <c r="D97" s="13"/>
      <c r="E97" s="13" t="s">
        <v>0</v>
      </c>
      <c r="F97" s="13"/>
      <c r="G97" s="13"/>
      <c r="H97" s="13"/>
      <c r="I97" s="13" t="s">
        <v>0</v>
      </c>
      <c r="J97" s="13"/>
      <c r="K97" s="13"/>
      <c r="L97" s="13"/>
      <c r="M97" s="13" t="s">
        <v>0</v>
      </c>
      <c r="N97" s="13"/>
      <c r="O97" s="13" t="s">
        <v>0</v>
      </c>
      <c r="P97" s="13"/>
      <c r="Q97" s="13" t="s">
        <v>0</v>
      </c>
      <c r="R97" s="13"/>
      <c r="S97" s="13"/>
      <c r="T97" s="13"/>
      <c r="U97" s="13"/>
    </row>
    <row r="98" spans="1:21" s="16" customFormat="1" ht="13.5" customHeight="1">
      <c r="A98" s="13" t="s">
        <v>62</v>
      </c>
      <c r="B98" s="14" t="s">
        <v>14</v>
      </c>
      <c r="C98" s="13">
        <v>0</v>
      </c>
      <c r="D98" s="13"/>
      <c r="E98" s="13">
        <v>0</v>
      </c>
      <c r="F98" s="13"/>
      <c r="G98" s="13">
        <v>95992</v>
      </c>
      <c r="H98" s="13"/>
      <c r="I98" s="13">
        <v>0</v>
      </c>
      <c r="J98" s="17"/>
      <c r="K98" s="17">
        <f t="shared" si="0"/>
        <v>95992</v>
      </c>
      <c r="L98" s="17"/>
      <c r="M98" s="13">
        <v>58700</v>
      </c>
      <c r="N98" s="13"/>
      <c r="O98" s="13">
        <v>37292</v>
      </c>
      <c r="P98" s="13"/>
      <c r="Q98" s="13">
        <v>0</v>
      </c>
      <c r="R98" s="13"/>
      <c r="S98" s="13"/>
      <c r="T98" s="13"/>
      <c r="U98" s="13"/>
    </row>
    <row r="99" spans="1:21" s="16" customFormat="1" ht="13.5" customHeight="1">
      <c r="A99" s="13" t="s">
        <v>111</v>
      </c>
      <c r="B99" s="14"/>
      <c r="C99" s="15">
        <v>1068129</v>
      </c>
      <c r="D99" s="13"/>
      <c r="E99" s="15">
        <v>0</v>
      </c>
      <c r="F99" s="13"/>
      <c r="G99" s="15">
        <v>3800</v>
      </c>
      <c r="H99" s="13"/>
      <c r="I99" s="15">
        <v>11757</v>
      </c>
      <c r="J99" s="17"/>
      <c r="K99" s="15">
        <f t="shared" si="0"/>
        <v>1083686</v>
      </c>
      <c r="L99" s="17"/>
      <c r="M99" s="15">
        <v>618367</v>
      </c>
      <c r="N99" s="17"/>
      <c r="O99" s="15">
        <v>123050</v>
      </c>
      <c r="P99" s="17"/>
      <c r="Q99" s="15">
        <f>-1+342270</f>
        <v>342269</v>
      </c>
      <c r="R99" s="13"/>
      <c r="S99" s="13"/>
      <c r="T99" s="13"/>
      <c r="U99" s="13"/>
    </row>
    <row r="100" spans="1:21" s="16" customFormat="1" ht="13.5" customHeight="1">
      <c r="A100" s="13"/>
      <c r="B100" s="14"/>
      <c r="C100" s="19"/>
      <c r="D100" s="19"/>
      <c r="E100" s="19"/>
      <c r="F100" s="19"/>
      <c r="G100" s="19"/>
      <c r="H100" s="19"/>
      <c r="I100" s="19"/>
      <c r="J100" s="19"/>
      <c r="K100" s="13"/>
      <c r="L100" s="19"/>
      <c r="M100" s="19"/>
      <c r="N100" s="19"/>
      <c r="O100" s="19"/>
      <c r="P100" s="19"/>
      <c r="Q100" s="19"/>
      <c r="R100" s="13"/>
      <c r="S100" s="13"/>
      <c r="T100" s="13"/>
      <c r="U100" s="13"/>
    </row>
    <row r="101" spans="1:21" s="16" customFormat="1" ht="13.5" customHeight="1">
      <c r="A101" s="13" t="s">
        <v>70</v>
      </c>
      <c r="B101" s="14" t="s">
        <v>14</v>
      </c>
      <c r="C101" s="15">
        <f>SUM(C98:C99)</f>
        <v>1068129</v>
      </c>
      <c r="D101" s="13"/>
      <c r="E101" s="15">
        <f>SUM(E98:E99)</f>
        <v>0</v>
      </c>
      <c r="F101" s="13"/>
      <c r="G101" s="15">
        <f>SUM(G98:G99)</f>
        <v>99792</v>
      </c>
      <c r="H101" s="13"/>
      <c r="I101" s="15">
        <f>SUM(I98:I99)</f>
        <v>11757</v>
      </c>
      <c r="J101" s="13"/>
      <c r="K101" s="15">
        <f>IF(SUM(C101:I101)=SUM(M101:Q101),SUM(M101:Q101),SUM(M101:Q101)-SUM(C101:I101))</f>
        <v>1179678</v>
      </c>
      <c r="L101" s="13"/>
      <c r="M101" s="15">
        <f>SUM(M98:M99)</f>
        <v>677067</v>
      </c>
      <c r="N101" s="13"/>
      <c r="O101" s="15">
        <f>SUM(O98:O99)</f>
        <v>160342</v>
      </c>
      <c r="P101" s="13"/>
      <c r="Q101" s="15">
        <f>SUM(Q98:Q99)</f>
        <v>342269</v>
      </c>
      <c r="R101" s="13"/>
      <c r="S101" s="13"/>
      <c r="T101" s="13"/>
      <c r="U101" s="13"/>
    </row>
    <row r="102" spans="1:21" s="16" customFormat="1" ht="13.5" customHeight="1">
      <c r="A102" s="13"/>
      <c r="B102" s="14" t="s">
        <v>14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s="16" customFormat="1" ht="13.5" customHeight="1">
      <c r="A103" s="13" t="s">
        <v>18</v>
      </c>
      <c r="B103" s="14" t="s">
        <v>14</v>
      </c>
      <c r="C103" s="13"/>
      <c r="D103" s="13"/>
      <c r="E103" s="13"/>
      <c r="F103" s="13"/>
      <c r="G103" s="13"/>
      <c r="H103" s="13"/>
      <c r="I103" s="13"/>
      <c r="J103" s="13" t="s">
        <v>14</v>
      </c>
      <c r="K103" s="13"/>
      <c r="L103" s="13" t="s">
        <v>14</v>
      </c>
      <c r="M103" s="13" t="s">
        <v>14</v>
      </c>
      <c r="N103" s="13" t="s">
        <v>14</v>
      </c>
      <c r="O103" s="13" t="s">
        <v>14</v>
      </c>
      <c r="P103" s="13" t="s">
        <v>14</v>
      </c>
      <c r="Q103" s="13" t="s">
        <v>14</v>
      </c>
      <c r="R103" s="13"/>
      <c r="S103" s="13"/>
      <c r="T103" s="13"/>
      <c r="U103" s="13"/>
    </row>
    <row r="104" spans="1:21" s="16" customFormat="1" ht="13.5" customHeight="1">
      <c r="A104" s="13" t="s">
        <v>24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s="16" customFormat="1" ht="13.5" customHeight="1">
      <c r="A105" s="13" t="s">
        <v>32</v>
      </c>
      <c r="B105" s="14"/>
      <c r="C105" s="18">
        <v>0</v>
      </c>
      <c r="D105" s="13"/>
      <c r="E105" s="18">
        <v>0</v>
      </c>
      <c r="F105" s="13"/>
      <c r="G105" s="18">
        <v>0</v>
      </c>
      <c r="H105" s="13"/>
      <c r="I105" s="18">
        <v>35442</v>
      </c>
      <c r="J105" s="13"/>
      <c r="K105" s="18">
        <f aca="true" t="shared" si="1" ref="K105:K167">IF(SUM(C105:I105)=SUM(M105:Q105),SUM(M105:Q105),SUM(M105:Q105)-SUM(C105:I105))</f>
        <v>35442</v>
      </c>
      <c r="L105" s="13"/>
      <c r="M105" s="18">
        <v>35442</v>
      </c>
      <c r="N105" s="13"/>
      <c r="O105" s="18">
        <v>0</v>
      </c>
      <c r="P105" s="13"/>
      <c r="Q105" s="18">
        <v>0</v>
      </c>
      <c r="R105" s="13"/>
      <c r="S105" s="13"/>
      <c r="T105" s="13"/>
      <c r="U105" s="13"/>
    </row>
    <row r="106" spans="1:21" s="16" customFormat="1" ht="13.5" customHeight="1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s="16" customFormat="1" ht="13.5" customHeight="1">
      <c r="A107" s="13" t="s">
        <v>25</v>
      </c>
      <c r="B107" s="14"/>
      <c r="C107" s="15">
        <f>SUM(C105:C105)</f>
        <v>0</v>
      </c>
      <c r="D107" s="13"/>
      <c r="E107" s="15">
        <f>SUM(E105:E105)</f>
        <v>0</v>
      </c>
      <c r="F107" s="13"/>
      <c r="G107" s="15">
        <f>SUM(G105:G105)</f>
        <v>0</v>
      </c>
      <c r="H107" s="13"/>
      <c r="I107" s="15">
        <f>SUM(I105:I105)</f>
        <v>35442</v>
      </c>
      <c r="J107" s="13"/>
      <c r="K107" s="15">
        <f t="shared" si="1"/>
        <v>35442</v>
      </c>
      <c r="L107" s="13"/>
      <c r="M107" s="15">
        <f>SUM(M105:M105)</f>
        <v>35442</v>
      </c>
      <c r="N107" s="13"/>
      <c r="O107" s="15">
        <f>SUM(O105:O105)</f>
        <v>0</v>
      </c>
      <c r="P107" s="13"/>
      <c r="Q107" s="15">
        <f>SUM(Q105:Q105)</f>
        <v>0</v>
      </c>
      <c r="R107" s="13"/>
      <c r="S107" s="13"/>
      <c r="T107" s="13"/>
      <c r="U107" s="13"/>
    </row>
    <row r="108" spans="1:21" s="16" customFormat="1" ht="13.5" customHeight="1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s="16" customFormat="1" ht="13.5" customHeight="1">
      <c r="A109" s="13" t="s">
        <v>26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s="16" customFormat="1" ht="13.5" customHeight="1">
      <c r="A110" s="13" t="s">
        <v>116</v>
      </c>
      <c r="B110" s="14"/>
      <c r="C110" s="13">
        <v>0</v>
      </c>
      <c r="D110" s="13"/>
      <c r="E110" s="13">
        <v>0</v>
      </c>
      <c r="F110" s="13"/>
      <c r="G110" s="13">
        <v>0</v>
      </c>
      <c r="H110" s="13"/>
      <c r="I110" s="13">
        <v>28400</v>
      </c>
      <c r="J110" s="13"/>
      <c r="K110" s="13">
        <f t="shared" si="1"/>
        <v>28400</v>
      </c>
      <c r="L110" s="13"/>
      <c r="M110" s="13">
        <v>28400</v>
      </c>
      <c r="N110" s="13"/>
      <c r="O110" s="13">
        <v>0</v>
      </c>
      <c r="P110" s="13"/>
      <c r="Q110" s="13">
        <v>0</v>
      </c>
      <c r="R110" s="13"/>
      <c r="S110" s="13"/>
      <c r="T110" s="13"/>
      <c r="U110" s="13"/>
    </row>
    <row r="111" spans="1:21" s="16" customFormat="1" ht="13.5" customHeight="1">
      <c r="A111" s="13" t="s">
        <v>117</v>
      </c>
      <c r="B111" s="14"/>
      <c r="C111" s="13">
        <v>0</v>
      </c>
      <c r="D111" s="13"/>
      <c r="E111" s="13">
        <v>0</v>
      </c>
      <c r="F111" s="13"/>
      <c r="G111" s="13">
        <v>0</v>
      </c>
      <c r="H111" s="13"/>
      <c r="I111" s="13">
        <v>415665</v>
      </c>
      <c r="J111" s="13"/>
      <c r="K111" s="13">
        <f t="shared" si="1"/>
        <v>415665</v>
      </c>
      <c r="L111" s="13"/>
      <c r="M111" s="13">
        <v>28400</v>
      </c>
      <c r="N111" s="13"/>
      <c r="O111" s="13">
        <v>387265</v>
      </c>
      <c r="P111" s="13"/>
      <c r="Q111" s="13">
        <v>0</v>
      </c>
      <c r="R111" s="13"/>
      <c r="S111" s="13"/>
      <c r="T111" s="13"/>
      <c r="U111" s="13"/>
    </row>
    <row r="112" spans="1:21" s="16" customFormat="1" ht="13.5" customHeight="1">
      <c r="A112" s="13" t="s">
        <v>52</v>
      </c>
      <c r="B112" s="14"/>
      <c r="C112" s="18">
        <v>0</v>
      </c>
      <c r="D112" s="13"/>
      <c r="E112" s="18">
        <v>0</v>
      </c>
      <c r="F112" s="13"/>
      <c r="G112" s="18">
        <v>0</v>
      </c>
      <c r="H112" s="13"/>
      <c r="I112" s="18">
        <v>380</v>
      </c>
      <c r="J112" s="13"/>
      <c r="K112" s="18">
        <f t="shared" si="1"/>
        <v>380</v>
      </c>
      <c r="L112" s="13"/>
      <c r="M112" s="18">
        <v>0</v>
      </c>
      <c r="N112" s="13"/>
      <c r="O112" s="18">
        <v>380</v>
      </c>
      <c r="P112" s="13"/>
      <c r="Q112" s="18">
        <v>0</v>
      </c>
      <c r="R112" s="13"/>
      <c r="S112" s="13"/>
      <c r="T112" s="13"/>
      <c r="U112" s="13"/>
    </row>
    <row r="113" spans="1:21" s="16" customFormat="1" ht="13.5" customHeight="1">
      <c r="A113" s="13"/>
      <c r="B113" s="14"/>
      <c r="C113" s="17"/>
      <c r="D113" s="13"/>
      <c r="E113" s="17"/>
      <c r="F113" s="13"/>
      <c r="G113" s="17"/>
      <c r="H113" s="13"/>
      <c r="I113" s="17"/>
      <c r="J113" s="13"/>
      <c r="K113" s="17"/>
      <c r="L113" s="13"/>
      <c r="M113" s="17"/>
      <c r="N113" s="13"/>
      <c r="O113" s="17"/>
      <c r="P113" s="13"/>
      <c r="Q113" s="17"/>
      <c r="R113" s="13"/>
      <c r="S113" s="13"/>
      <c r="T113" s="13"/>
      <c r="U113" s="13"/>
    </row>
    <row r="114" spans="1:21" s="16" customFormat="1" ht="13.5" customHeight="1">
      <c r="A114" s="13" t="s">
        <v>27</v>
      </c>
      <c r="B114" s="14"/>
      <c r="C114" s="15">
        <f>SUM(C110:C113)</f>
        <v>0</v>
      </c>
      <c r="D114" s="13"/>
      <c r="E114" s="15">
        <f>SUM(E110:E113)</f>
        <v>0</v>
      </c>
      <c r="F114" s="13"/>
      <c r="G114" s="15">
        <f>SUM(G110:G113)</f>
        <v>0</v>
      </c>
      <c r="H114" s="13"/>
      <c r="I114" s="15">
        <f>SUM(I110:I113)</f>
        <v>444445</v>
      </c>
      <c r="J114" s="13"/>
      <c r="K114" s="15">
        <f t="shared" si="1"/>
        <v>444445</v>
      </c>
      <c r="L114" s="13"/>
      <c r="M114" s="15">
        <f>SUM(M110:M113)</f>
        <v>56800</v>
      </c>
      <c r="N114" s="13"/>
      <c r="O114" s="15">
        <f>SUM(O110:O113)</f>
        <v>387645</v>
      </c>
      <c r="P114" s="13"/>
      <c r="Q114" s="15">
        <f>SUM(Q110:Q113)</f>
        <v>0</v>
      </c>
      <c r="R114" s="13"/>
      <c r="S114" s="13"/>
      <c r="T114" s="13"/>
      <c r="U114" s="13"/>
    </row>
    <row r="115" spans="1:21" s="16" customFormat="1" ht="13.5" customHeight="1">
      <c r="A115" s="13"/>
      <c r="B115" s="14"/>
      <c r="C115" s="17"/>
      <c r="D115" s="13"/>
      <c r="E115" s="17"/>
      <c r="F115" s="13"/>
      <c r="G115" s="17"/>
      <c r="H115" s="13"/>
      <c r="I115" s="17"/>
      <c r="J115" s="13"/>
      <c r="K115" s="17"/>
      <c r="L115" s="13"/>
      <c r="M115" s="17"/>
      <c r="N115" s="13"/>
      <c r="O115" s="17"/>
      <c r="P115" s="13"/>
      <c r="Q115" s="17"/>
      <c r="R115" s="13"/>
      <c r="S115" s="13"/>
      <c r="T115" s="13"/>
      <c r="U115" s="13"/>
    </row>
    <row r="116" spans="1:21" s="16" customFormat="1" ht="13.5" customHeight="1">
      <c r="A116" s="13" t="s">
        <v>119</v>
      </c>
      <c r="B116" s="14"/>
      <c r="C116" s="18">
        <v>0</v>
      </c>
      <c r="D116" s="13"/>
      <c r="E116" s="18">
        <v>0</v>
      </c>
      <c r="F116" s="13"/>
      <c r="G116" s="18">
        <v>0</v>
      </c>
      <c r="H116" s="13"/>
      <c r="I116" s="18">
        <v>14200</v>
      </c>
      <c r="J116" s="13"/>
      <c r="K116" s="18">
        <f t="shared" si="1"/>
        <v>14200</v>
      </c>
      <c r="L116" s="13"/>
      <c r="M116" s="18">
        <v>14200</v>
      </c>
      <c r="N116" s="13"/>
      <c r="O116" s="18">
        <v>0</v>
      </c>
      <c r="P116" s="13"/>
      <c r="Q116" s="18">
        <v>0</v>
      </c>
      <c r="R116" s="13"/>
      <c r="S116" s="13"/>
      <c r="T116" s="13"/>
      <c r="U116" s="13"/>
    </row>
    <row r="117" spans="1:21" s="16" customFormat="1" ht="13.5" customHeight="1">
      <c r="A117" s="13"/>
      <c r="B117" s="14"/>
      <c r="C117" s="17"/>
      <c r="D117" s="13"/>
      <c r="E117" s="17"/>
      <c r="F117" s="13"/>
      <c r="G117" s="17"/>
      <c r="H117" s="13"/>
      <c r="I117" s="17"/>
      <c r="J117" s="13"/>
      <c r="K117" s="17"/>
      <c r="L117" s="13"/>
      <c r="M117" s="17"/>
      <c r="N117" s="13"/>
      <c r="O117" s="17"/>
      <c r="P117" s="13"/>
      <c r="Q117" s="17"/>
      <c r="R117" s="13"/>
      <c r="S117" s="13"/>
      <c r="T117" s="13"/>
      <c r="U117" s="13"/>
    </row>
    <row r="118" spans="1:21" s="16" customFormat="1" ht="13.5" customHeight="1">
      <c r="A118" s="13" t="s">
        <v>85</v>
      </c>
      <c r="B118" s="14"/>
      <c r="C118" s="17"/>
      <c r="D118" s="13"/>
      <c r="E118" s="17"/>
      <c r="F118" s="13"/>
      <c r="G118" s="17"/>
      <c r="H118" s="13"/>
      <c r="I118" s="17"/>
      <c r="J118" s="13"/>
      <c r="K118" s="17"/>
      <c r="L118" s="13"/>
      <c r="M118" s="17"/>
      <c r="N118" s="13"/>
      <c r="O118" s="17"/>
      <c r="P118" s="13"/>
      <c r="Q118" s="17"/>
      <c r="R118" s="13"/>
      <c r="S118" s="13"/>
      <c r="T118" s="13"/>
      <c r="U118" s="13"/>
    </row>
    <row r="119" spans="1:21" s="16" customFormat="1" ht="13.5" customHeight="1">
      <c r="A119" s="13" t="s">
        <v>83</v>
      </c>
      <c r="B119" s="14"/>
      <c r="C119" s="17">
        <v>0</v>
      </c>
      <c r="D119" s="13"/>
      <c r="E119" s="17">
        <v>0</v>
      </c>
      <c r="F119" s="13"/>
      <c r="G119" s="17">
        <v>0</v>
      </c>
      <c r="H119" s="13"/>
      <c r="I119" s="17">
        <v>35914</v>
      </c>
      <c r="J119" s="13"/>
      <c r="K119" s="17">
        <f t="shared" si="1"/>
        <v>35914</v>
      </c>
      <c r="L119" s="13"/>
      <c r="M119" s="17">
        <v>28400</v>
      </c>
      <c r="N119" s="13"/>
      <c r="O119" s="17">
        <v>7514</v>
      </c>
      <c r="P119" s="13"/>
      <c r="Q119" s="17">
        <v>0</v>
      </c>
      <c r="R119" s="13"/>
      <c r="S119" s="13"/>
      <c r="T119" s="13"/>
      <c r="U119" s="13"/>
    </row>
    <row r="120" spans="1:21" s="16" customFormat="1" ht="13.5" customHeight="1">
      <c r="A120" s="13" t="s">
        <v>120</v>
      </c>
      <c r="B120" s="14"/>
      <c r="C120" s="18">
        <v>0</v>
      </c>
      <c r="D120" s="13"/>
      <c r="E120" s="18">
        <v>0</v>
      </c>
      <c r="F120" s="13"/>
      <c r="G120" s="18">
        <v>0</v>
      </c>
      <c r="H120" s="13"/>
      <c r="I120" s="18">
        <v>14200</v>
      </c>
      <c r="J120" s="13"/>
      <c r="K120" s="18">
        <f t="shared" si="1"/>
        <v>14200</v>
      </c>
      <c r="L120" s="13"/>
      <c r="M120" s="18">
        <v>14200</v>
      </c>
      <c r="N120" s="13"/>
      <c r="O120" s="18">
        <v>0</v>
      </c>
      <c r="P120" s="13"/>
      <c r="Q120" s="18">
        <v>0</v>
      </c>
      <c r="R120" s="13"/>
      <c r="S120" s="13"/>
      <c r="T120" s="13"/>
      <c r="U120" s="13"/>
    </row>
    <row r="121" spans="1:21" s="16" customFormat="1" ht="13.5" customHeight="1">
      <c r="A121" s="13" t="s">
        <v>0</v>
      </c>
      <c r="B121" s="14"/>
      <c r="C121" s="17"/>
      <c r="D121" s="13"/>
      <c r="E121" s="17"/>
      <c r="F121" s="13"/>
      <c r="G121" s="17"/>
      <c r="H121" s="13"/>
      <c r="I121" s="17"/>
      <c r="J121" s="13"/>
      <c r="K121" s="17"/>
      <c r="L121" s="13"/>
      <c r="M121" s="17"/>
      <c r="N121" s="13"/>
      <c r="O121" s="17"/>
      <c r="P121" s="13"/>
      <c r="Q121" s="17"/>
      <c r="R121" s="13"/>
      <c r="S121" s="13"/>
      <c r="T121" s="13"/>
      <c r="U121" s="13"/>
    </row>
    <row r="122" spans="1:21" s="16" customFormat="1" ht="13.5" customHeight="1">
      <c r="A122" s="13" t="s">
        <v>106</v>
      </c>
      <c r="B122" s="14"/>
      <c r="C122" s="18">
        <f>SUM(C119:C121)</f>
        <v>0</v>
      </c>
      <c r="D122" s="13"/>
      <c r="E122" s="18">
        <f>SUM(E119:E121)</f>
        <v>0</v>
      </c>
      <c r="F122" s="13"/>
      <c r="G122" s="18">
        <f>SUM(G119:G121)</f>
        <v>0</v>
      </c>
      <c r="H122" s="13"/>
      <c r="I122" s="18">
        <f>SUM(I119:I121)</f>
        <v>50114</v>
      </c>
      <c r="J122" s="13"/>
      <c r="K122" s="18">
        <f>SUM(K119:K121)</f>
        <v>50114</v>
      </c>
      <c r="L122" s="13"/>
      <c r="M122" s="18">
        <f>SUM(M119:M121)</f>
        <v>42600</v>
      </c>
      <c r="N122" s="13"/>
      <c r="O122" s="18">
        <f>SUM(O119:O121)</f>
        <v>7514</v>
      </c>
      <c r="P122" s="13"/>
      <c r="Q122" s="18">
        <f>SUM(Q119:Q121)</f>
        <v>0</v>
      </c>
      <c r="R122" s="13"/>
      <c r="S122" s="13"/>
      <c r="T122" s="13"/>
      <c r="U122" s="13"/>
    </row>
    <row r="123" spans="1:21" s="16" customFormat="1" ht="13.5" customHeight="1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s="16" customFormat="1" ht="13.5" customHeight="1">
      <c r="A124" s="13" t="s">
        <v>71</v>
      </c>
      <c r="B124" s="14" t="s">
        <v>14</v>
      </c>
      <c r="C124" s="15">
        <f>SUM(C107+C114+C122+C116)</f>
        <v>0</v>
      </c>
      <c r="D124" s="13" t="s">
        <v>0</v>
      </c>
      <c r="E124" s="15">
        <f>SUM(E107+E114+E122+E116)</f>
        <v>0</v>
      </c>
      <c r="F124" s="13"/>
      <c r="G124" s="15">
        <f>SUM(G107+G114+G122+G116)</f>
        <v>0</v>
      </c>
      <c r="H124" s="13"/>
      <c r="I124" s="15">
        <f>SUM(I107+I114+I122+I116)</f>
        <v>544201</v>
      </c>
      <c r="J124" s="13"/>
      <c r="K124" s="15">
        <f>SUM(K107+K114+K122+K116)</f>
        <v>544201</v>
      </c>
      <c r="L124" s="13"/>
      <c r="M124" s="15">
        <f>SUM(M107+M114+M122+M116)</f>
        <v>149042</v>
      </c>
      <c r="N124" s="13"/>
      <c r="O124" s="15">
        <f>SUM(O107+O114+O122+O116)</f>
        <v>395159</v>
      </c>
      <c r="P124" s="13"/>
      <c r="Q124" s="15">
        <f>SUM(Q107+Q114+Q122+Q116)</f>
        <v>0</v>
      </c>
      <c r="R124" s="13"/>
      <c r="S124" s="13"/>
      <c r="T124" s="13"/>
      <c r="U124" s="13"/>
    </row>
    <row r="125" spans="1:21" s="16" customFormat="1" ht="13.5" customHeight="1">
      <c r="A125" s="17"/>
      <c r="B125" s="26"/>
      <c r="C125" s="17"/>
      <c r="D125" s="17"/>
      <c r="E125" s="17"/>
      <c r="F125" s="17"/>
      <c r="G125" s="17"/>
      <c r="H125" s="17"/>
      <c r="I125" s="17"/>
      <c r="J125" s="17"/>
      <c r="K125" s="13"/>
      <c r="L125" s="17"/>
      <c r="M125" s="17"/>
      <c r="N125" s="17"/>
      <c r="O125" s="17"/>
      <c r="P125" s="17"/>
      <c r="Q125" s="17"/>
      <c r="R125" s="17"/>
      <c r="S125" s="13"/>
      <c r="T125" s="13"/>
      <c r="U125" s="13"/>
    </row>
    <row r="126" spans="1:21" s="16" customFormat="1" ht="13.5" customHeight="1">
      <c r="A126" s="13" t="s">
        <v>19</v>
      </c>
      <c r="B126" s="14" t="s">
        <v>14</v>
      </c>
      <c r="C126" s="13" t="s">
        <v>14</v>
      </c>
      <c r="D126" s="13" t="s">
        <v>14</v>
      </c>
      <c r="E126" s="13" t="s">
        <v>14</v>
      </c>
      <c r="F126" s="13" t="s">
        <v>14</v>
      </c>
      <c r="G126" s="13" t="s">
        <v>14</v>
      </c>
      <c r="H126" s="13" t="s">
        <v>14</v>
      </c>
      <c r="I126" s="13" t="s">
        <v>14</v>
      </c>
      <c r="J126" s="13" t="s">
        <v>14</v>
      </c>
      <c r="K126" s="13"/>
      <c r="L126" s="13" t="s">
        <v>14</v>
      </c>
      <c r="M126" s="13" t="s">
        <v>14</v>
      </c>
      <c r="N126" s="13" t="s">
        <v>14</v>
      </c>
      <c r="O126" s="13" t="s">
        <v>14</v>
      </c>
      <c r="P126" s="13" t="s">
        <v>14</v>
      </c>
      <c r="Q126" s="13" t="s">
        <v>14</v>
      </c>
      <c r="R126" s="13"/>
      <c r="S126" s="13"/>
      <c r="T126" s="13"/>
      <c r="U126" s="13"/>
    </row>
    <row r="127" spans="1:21" s="16" customFormat="1" ht="13.5" customHeight="1">
      <c r="A127" s="13" t="s">
        <v>63</v>
      </c>
      <c r="B127" s="14" t="s">
        <v>14</v>
      </c>
      <c r="C127" s="13">
        <v>0</v>
      </c>
      <c r="D127" s="13"/>
      <c r="E127" s="13">
        <v>0</v>
      </c>
      <c r="F127" s="13"/>
      <c r="G127" s="13">
        <v>0</v>
      </c>
      <c r="H127" s="13"/>
      <c r="I127" s="13">
        <v>46964</v>
      </c>
      <c r="J127" s="13"/>
      <c r="K127" s="13">
        <f t="shared" si="1"/>
        <v>46964</v>
      </c>
      <c r="L127" s="13"/>
      <c r="M127" s="13">
        <v>30000</v>
      </c>
      <c r="N127" s="13"/>
      <c r="O127" s="13">
        <v>16964</v>
      </c>
      <c r="P127" s="13"/>
      <c r="Q127" s="13">
        <v>0</v>
      </c>
      <c r="R127" s="13"/>
      <c r="S127" s="13"/>
      <c r="T127" s="13"/>
      <c r="U127" s="13"/>
    </row>
    <row r="128" spans="1:21" s="16" customFormat="1" ht="13.5" customHeight="1">
      <c r="A128" s="13" t="s">
        <v>86</v>
      </c>
      <c r="B128" s="14" t="s">
        <v>14</v>
      </c>
      <c r="C128" s="13">
        <v>0</v>
      </c>
      <c r="D128" s="13"/>
      <c r="E128" s="13">
        <v>0</v>
      </c>
      <c r="F128" s="13"/>
      <c r="G128" s="13">
        <v>0</v>
      </c>
      <c r="H128" s="13"/>
      <c r="I128" s="13">
        <v>409795</v>
      </c>
      <c r="J128" s="13"/>
      <c r="K128" s="13">
        <f t="shared" si="1"/>
        <v>409795</v>
      </c>
      <c r="L128" s="13"/>
      <c r="M128" s="13">
        <v>176142</v>
      </c>
      <c r="N128" s="13"/>
      <c r="O128" s="13">
        <f>1+233652</f>
        <v>233653</v>
      </c>
      <c r="P128" s="13"/>
      <c r="Q128" s="13">
        <v>0</v>
      </c>
      <c r="R128" s="13"/>
      <c r="S128" s="13"/>
      <c r="T128" s="13"/>
      <c r="U128" s="13"/>
    </row>
    <row r="129" spans="1:21" s="16" customFormat="1" ht="13.5" customHeight="1">
      <c r="A129" s="13" t="s">
        <v>127</v>
      </c>
      <c r="B129" s="14"/>
      <c r="C129" s="13">
        <v>0</v>
      </c>
      <c r="D129" s="13"/>
      <c r="E129" s="13">
        <v>0</v>
      </c>
      <c r="F129" s="13"/>
      <c r="G129" s="13">
        <v>395035</v>
      </c>
      <c r="H129" s="13"/>
      <c r="I129" s="13">
        <v>0</v>
      </c>
      <c r="J129" s="13"/>
      <c r="K129" s="13">
        <f t="shared" si="1"/>
        <v>395035</v>
      </c>
      <c r="L129" s="13"/>
      <c r="M129" s="13">
        <v>382217</v>
      </c>
      <c r="N129" s="13"/>
      <c r="O129" s="13">
        <f>-1+12819</f>
        <v>12818</v>
      </c>
      <c r="P129" s="13"/>
      <c r="Q129" s="13">
        <v>0</v>
      </c>
      <c r="R129" s="13"/>
      <c r="S129" s="13"/>
      <c r="T129" s="13"/>
      <c r="U129" s="13"/>
    </row>
    <row r="130" spans="1:21" s="16" customFormat="1" ht="13.5" customHeight="1">
      <c r="A130" s="13" t="s">
        <v>125</v>
      </c>
      <c r="B130" s="14"/>
      <c r="C130" s="13">
        <v>0</v>
      </c>
      <c r="D130" s="13"/>
      <c r="E130" s="13">
        <v>0</v>
      </c>
      <c r="F130" s="13"/>
      <c r="G130" s="13">
        <v>327071</v>
      </c>
      <c r="H130" s="13"/>
      <c r="I130" s="13">
        <v>239</v>
      </c>
      <c r="J130" s="13"/>
      <c r="K130" s="13">
        <f t="shared" si="1"/>
        <v>327310</v>
      </c>
      <c r="L130" s="13"/>
      <c r="M130" s="13">
        <v>275370</v>
      </c>
      <c r="N130" s="13"/>
      <c r="O130" s="13">
        <v>51940</v>
      </c>
      <c r="P130" s="13"/>
      <c r="Q130" s="13">
        <v>0</v>
      </c>
      <c r="R130" s="13"/>
      <c r="S130" s="13"/>
      <c r="T130" s="13"/>
      <c r="U130" s="13"/>
    </row>
    <row r="131" spans="1:21" s="16" customFormat="1" ht="13.5" customHeight="1">
      <c r="A131" s="13" t="s">
        <v>64</v>
      </c>
      <c r="B131" s="14" t="s">
        <v>14</v>
      </c>
      <c r="C131" s="13">
        <v>0</v>
      </c>
      <c r="D131" s="13"/>
      <c r="E131" s="13">
        <v>0</v>
      </c>
      <c r="F131" s="13"/>
      <c r="G131" s="13">
        <v>0</v>
      </c>
      <c r="H131" s="13"/>
      <c r="I131" s="13">
        <v>199954</v>
      </c>
      <c r="J131" s="13"/>
      <c r="K131" s="13">
        <f t="shared" si="1"/>
        <v>199954</v>
      </c>
      <c r="L131" s="13"/>
      <c r="M131" s="13">
        <v>8180</v>
      </c>
      <c r="N131" s="13"/>
      <c r="O131" s="13">
        <v>191774</v>
      </c>
      <c r="P131" s="13"/>
      <c r="Q131" s="13">
        <v>0</v>
      </c>
      <c r="R131" s="13"/>
      <c r="S131" s="13"/>
      <c r="T131" s="13"/>
      <c r="U131" s="13"/>
    </row>
    <row r="132" spans="1:21" s="16" customFormat="1" ht="13.5" customHeight="1">
      <c r="A132" s="13" t="s">
        <v>128</v>
      </c>
      <c r="B132" s="14"/>
      <c r="C132" s="13">
        <v>0</v>
      </c>
      <c r="D132" s="13"/>
      <c r="E132" s="13">
        <v>0</v>
      </c>
      <c r="F132" s="13"/>
      <c r="G132" s="13">
        <v>0</v>
      </c>
      <c r="H132" s="13"/>
      <c r="I132" s="13">
        <v>3581</v>
      </c>
      <c r="J132" s="13"/>
      <c r="K132" s="13">
        <f t="shared" si="1"/>
        <v>3581</v>
      </c>
      <c r="L132" s="13"/>
      <c r="M132" s="13">
        <v>0</v>
      </c>
      <c r="N132" s="13"/>
      <c r="O132" s="13">
        <v>3581</v>
      </c>
      <c r="P132" s="13"/>
      <c r="Q132" s="13">
        <v>0</v>
      </c>
      <c r="R132" s="13"/>
      <c r="S132" s="13"/>
      <c r="T132" s="13"/>
      <c r="U132" s="13"/>
    </row>
    <row r="133" spans="1:21" s="16" customFormat="1" ht="13.5" customHeight="1">
      <c r="A133" s="13" t="s">
        <v>126</v>
      </c>
      <c r="B133" s="14"/>
      <c r="C133" s="13">
        <v>0</v>
      </c>
      <c r="D133" s="13"/>
      <c r="E133" s="13">
        <v>0</v>
      </c>
      <c r="F133" s="13"/>
      <c r="G133" s="13">
        <v>0</v>
      </c>
      <c r="H133" s="13"/>
      <c r="I133" s="13">
        <v>126327</v>
      </c>
      <c r="J133" s="13"/>
      <c r="K133" s="13">
        <f t="shared" si="1"/>
        <v>126327</v>
      </c>
      <c r="L133" s="13"/>
      <c r="M133" s="13">
        <v>51434</v>
      </c>
      <c r="N133" s="13"/>
      <c r="O133" s="13">
        <v>74893</v>
      </c>
      <c r="P133" s="13"/>
      <c r="Q133" s="13">
        <v>0</v>
      </c>
      <c r="R133" s="13"/>
      <c r="S133" s="13"/>
      <c r="T133" s="13"/>
      <c r="U133" s="13"/>
    </row>
    <row r="134" spans="1:21" s="16" customFormat="1" ht="13.5" customHeight="1">
      <c r="A134" s="13" t="s">
        <v>65</v>
      </c>
      <c r="B134" s="14" t="s">
        <v>14</v>
      </c>
      <c r="C134" s="13">
        <v>0</v>
      </c>
      <c r="D134" s="13"/>
      <c r="E134" s="13">
        <v>0</v>
      </c>
      <c r="F134" s="13"/>
      <c r="G134" s="13">
        <v>0</v>
      </c>
      <c r="H134" s="13"/>
      <c r="I134" s="13">
        <v>29263</v>
      </c>
      <c r="J134" s="13"/>
      <c r="K134" s="13">
        <f t="shared" si="1"/>
        <v>29263</v>
      </c>
      <c r="L134" s="13"/>
      <c r="M134" s="13">
        <v>-499</v>
      </c>
      <c r="N134" s="13"/>
      <c r="O134" s="13">
        <v>29762</v>
      </c>
      <c r="P134" s="13"/>
      <c r="Q134" s="13">
        <v>0</v>
      </c>
      <c r="R134" s="13"/>
      <c r="S134" s="13"/>
      <c r="T134" s="13"/>
      <c r="U134" s="13"/>
    </row>
    <row r="135" spans="1:21" s="16" customFormat="1" ht="13.5" customHeight="1">
      <c r="A135" s="13" t="s">
        <v>66</v>
      </c>
      <c r="B135" s="14" t="s">
        <v>14</v>
      </c>
      <c r="C135" s="13">
        <v>0</v>
      </c>
      <c r="D135" s="13"/>
      <c r="E135" s="13">
        <v>0</v>
      </c>
      <c r="F135" s="13"/>
      <c r="G135" s="13">
        <v>0</v>
      </c>
      <c r="H135" s="13"/>
      <c r="I135" s="13">
        <v>13960</v>
      </c>
      <c r="J135" s="13"/>
      <c r="K135" s="13">
        <f t="shared" si="1"/>
        <v>13960</v>
      </c>
      <c r="L135" s="13"/>
      <c r="M135" s="13">
        <v>0</v>
      </c>
      <c r="N135" s="13"/>
      <c r="O135" s="13">
        <v>13960</v>
      </c>
      <c r="P135" s="13"/>
      <c r="Q135" s="13">
        <v>0</v>
      </c>
      <c r="R135" s="13"/>
      <c r="S135" s="13"/>
      <c r="T135" s="13"/>
      <c r="U135" s="13"/>
    </row>
    <row r="136" spans="1:21" s="16" customFormat="1" ht="13.5" customHeight="1">
      <c r="A136" s="13" t="s">
        <v>67</v>
      </c>
      <c r="B136" s="14"/>
      <c r="C136" s="13">
        <v>0</v>
      </c>
      <c r="D136" s="13"/>
      <c r="E136" s="13">
        <v>0</v>
      </c>
      <c r="F136" s="13"/>
      <c r="G136" s="13">
        <v>0</v>
      </c>
      <c r="H136" s="13"/>
      <c r="I136" s="13">
        <v>629333</v>
      </c>
      <c r="J136" s="13"/>
      <c r="K136" s="13">
        <f t="shared" si="1"/>
        <v>629333</v>
      </c>
      <c r="L136" s="13"/>
      <c r="M136" s="13">
        <v>461687</v>
      </c>
      <c r="N136" s="13"/>
      <c r="O136" s="13">
        <v>167646</v>
      </c>
      <c r="P136" s="13"/>
      <c r="Q136" s="13">
        <v>0</v>
      </c>
      <c r="R136" s="13"/>
      <c r="S136" s="13"/>
      <c r="T136" s="13"/>
      <c r="U136" s="13"/>
    </row>
    <row r="137" spans="1:21" s="16" customFormat="1" ht="13.5" customHeight="1">
      <c r="A137" s="13" t="s">
        <v>68</v>
      </c>
      <c r="B137" s="14"/>
      <c r="C137" s="13">
        <v>0</v>
      </c>
      <c r="D137" s="13"/>
      <c r="E137" s="13">
        <v>0</v>
      </c>
      <c r="F137" s="13"/>
      <c r="G137" s="13">
        <v>0</v>
      </c>
      <c r="H137" s="13"/>
      <c r="I137" s="13">
        <v>459819</v>
      </c>
      <c r="J137" s="13"/>
      <c r="K137" s="13">
        <f t="shared" si="1"/>
        <v>459819</v>
      </c>
      <c r="L137" s="13"/>
      <c r="M137" s="13">
        <v>318143</v>
      </c>
      <c r="N137" s="13"/>
      <c r="O137" s="13">
        <v>141676</v>
      </c>
      <c r="P137" s="13"/>
      <c r="Q137" s="13">
        <v>0</v>
      </c>
      <c r="R137" s="13"/>
      <c r="S137" s="13"/>
      <c r="T137" s="13"/>
      <c r="U137" s="13"/>
    </row>
    <row r="138" spans="1:21" s="16" customFormat="1" ht="13.5" customHeight="1">
      <c r="A138" s="13" t="s">
        <v>100</v>
      </c>
      <c r="B138" s="14"/>
      <c r="C138" s="13">
        <v>0</v>
      </c>
      <c r="D138" s="13"/>
      <c r="E138" s="13">
        <v>0</v>
      </c>
      <c r="F138" s="13"/>
      <c r="G138" s="13">
        <v>0</v>
      </c>
      <c r="H138" s="13"/>
      <c r="I138" s="13">
        <v>1821</v>
      </c>
      <c r="J138" s="13"/>
      <c r="K138" s="13">
        <f t="shared" si="1"/>
        <v>1821</v>
      </c>
      <c r="L138" s="13"/>
      <c r="M138" s="13">
        <v>0</v>
      </c>
      <c r="N138" s="13"/>
      <c r="O138" s="13">
        <v>1821</v>
      </c>
      <c r="P138" s="13"/>
      <c r="Q138" s="13">
        <v>0</v>
      </c>
      <c r="R138" s="13"/>
      <c r="S138" s="13"/>
      <c r="T138" s="13"/>
      <c r="U138" s="13"/>
    </row>
    <row r="139" spans="1:21" s="16" customFormat="1" ht="13.5" customHeight="1">
      <c r="A139" s="13" t="s">
        <v>103</v>
      </c>
      <c r="B139" s="14"/>
      <c r="C139" s="15">
        <v>0</v>
      </c>
      <c r="D139" s="13"/>
      <c r="E139" s="15">
        <v>0</v>
      </c>
      <c r="F139" s="13"/>
      <c r="G139" s="15">
        <v>0</v>
      </c>
      <c r="H139" s="13"/>
      <c r="I139" s="15">
        <v>8729</v>
      </c>
      <c r="J139" s="13"/>
      <c r="K139" s="15">
        <f t="shared" si="1"/>
        <v>8729</v>
      </c>
      <c r="L139" s="13"/>
      <c r="M139" s="15">
        <v>0</v>
      </c>
      <c r="N139" s="13"/>
      <c r="O139" s="15">
        <v>8729</v>
      </c>
      <c r="P139" s="13"/>
      <c r="Q139" s="15">
        <v>0</v>
      </c>
      <c r="R139" s="13"/>
      <c r="S139" s="13"/>
      <c r="T139" s="13"/>
      <c r="U139" s="13"/>
    </row>
    <row r="140" spans="1:21" s="16" customFormat="1" ht="13.5" customHeight="1">
      <c r="A140" s="13"/>
      <c r="B140" s="14"/>
      <c r="C140" s="19"/>
      <c r="D140" s="19"/>
      <c r="E140" s="19"/>
      <c r="F140" s="19"/>
      <c r="G140" s="19"/>
      <c r="H140" s="19"/>
      <c r="I140" s="19"/>
      <c r="J140" s="19"/>
      <c r="K140" s="13"/>
      <c r="L140" s="19"/>
      <c r="M140" s="19"/>
      <c r="N140" s="19"/>
      <c r="O140" s="19"/>
      <c r="P140" s="19"/>
      <c r="Q140" s="19"/>
      <c r="R140" s="13"/>
      <c r="S140" s="13"/>
      <c r="T140" s="13"/>
      <c r="U140" s="13"/>
    </row>
    <row r="141" spans="1:21" s="16" customFormat="1" ht="13.5" customHeight="1">
      <c r="A141" s="13" t="s">
        <v>72</v>
      </c>
      <c r="B141" s="14" t="s">
        <v>14</v>
      </c>
      <c r="C141" s="15">
        <f>SUM(C127:C139)</f>
        <v>0</v>
      </c>
      <c r="D141" s="13"/>
      <c r="E141" s="15">
        <f>SUM(E127:E139)</f>
        <v>0</v>
      </c>
      <c r="F141" s="13"/>
      <c r="G141" s="15">
        <f>SUM(G127:G139)</f>
        <v>722106</v>
      </c>
      <c r="H141" s="13"/>
      <c r="I141" s="15">
        <f>SUM(I127:I139)</f>
        <v>1929785</v>
      </c>
      <c r="J141" s="13"/>
      <c r="K141" s="15">
        <f t="shared" si="1"/>
        <v>2651891</v>
      </c>
      <c r="L141" s="13"/>
      <c r="M141" s="15">
        <f>SUM(M127:M139)</f>
        <v>1702674</v>
      </c>
      <c r="N141" s="13"/>
      <c r="O141" s="15">
        <f>SUM(O127:O139)</f>
        <v>949217</v>
      </c>
      <c r="P141" s="13"/>
      <c r="Q141" s="15">
        <f>SUM(Q127:Q139)</f>
        <v>0</v>
      </c>
      <c r="R141" s="13"/>
      <c r="S141" s="13"/>
      <c r="T141" s="13"/>
      <c r="U141" s="13"/>
    </row>
    <row r="142" spans="1:21" s="16" customFormat="1" ht="13.5" customHeight="1">
      <c r="A142" s="13"/>
      <c r="B142" s="14" t="s">
        <v>14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s="16" customFormat="1" ht="13.5" customHeight="1">
      <c r="A143" s="13" t="s">
        <v>20</v>
      </c>
      <c r="B143" s="14" t="s">
        <v>14</v>
      </c>
      <c r="C143" s="13" t="s">
        <v>0</v>
      </c>
      <c r="D143" s="13"/>
      <c r="E143" s="13" t="s">
        <v>0</v>
      </c>
      <c r="F143" s="13"/>
      <c r="G143" s="13" t="s">
        <v>0</v>
      </c>
      <c r="H143" s="13"/>
      <c r="I143" s="13" t="s">
        <v>0</v>
      </c>
      <c r="J143" s="13"/>
      <c r="K143" s="13"/>
      <c r="L143" s="13"/>
      <c r="M143" s="13" t="s">
        <v>0</v>
      </c>
      <c r="N143" s="13"/>
      <c r="O143" s="13" t="s">
        <v>0</v>
      </c>
      <c r="P143" s="13"/>
      <c r="Q143" s="13" t="s">
        <v>0</v>
      </c>
      <c r="R143" s="13"/>
      <c r="S143" s="13"/>
      <c r="T143" s="13"/>
      <c r="U143" s="13"/>
    </row>
    <row r="144" spans="1:21" s="16" customFormat="1" ht="13.5" customHeight="1">
      <c r="A144" s="13" t="s">
        <v>69</v>
      </c>
      <c r="B144" s="14" t="s">
        <v>14</v>
      </c>
      <c r="C144" s="17">
        <v>0</v>
      </c>
      <c r="D144" s="17"/>
      <c r="E144" s="17">
        <v>0</v>
      </c>
      <c r="F144" s="17"/>
      <c r="G144" s="17">
        <v>0</v>
      </c>
      <c r="H144" s="17"/>
      <c r="I144" s="17">
        <f>-3+75958</f>
        <v>75955</v>
      </c>
      <c r="J144" s="17" t="s">
        <v>15</v>
      </c>
      <c r="K144" s="13">
        <f>IF(SUM(C144:I144)=SUM(M144:Q144),SUM(M144:Q144),SUM(M144:Q144)-SUM(C144:I144))</f>
        <v>75955</v>
      </c>
      <c r="L144" s="17" t="s">
        <v>15</v>
      </c>
      <c r="M144" s="13">
        <v>71670</v>
      </c>
      <c r="N144" s="13"/>
      <c r="O144" s="13">
        <f>-3+4288</f>
        <v>4285</v>
      </c>
      <c r="P144" s="13"/>
      <c r="Q144" s="13">
        <v>0</v>
      </c>
      <c r="R144" s="13"/>
      <c r="S144" s="13"/>
      <c r="T144" s="13"/>
      <c r="U144" s="13"/>
    </row>
    <row r="145" spans="1:21" s="16" customFormat="1" ht="13.5" customHeight="1">
      <c r="A145" s="13" t="s">
        <v>79</v>
      </c>
      <c r="B145" s="14" t="s">
        <v>14</v>
      </c>
      <c r="C145" s="19">
        <v>0</v>
      </c>
      <c r="D145" s="17"/>
      <c r="E145" s="19">
        <v>0</v>
      </c>
      <c r="F145" s="17"/>
      <c r="G145" s="19">
        <v>69439</v>
      </c>
      <c r="H145" s="17"/>
      <c r="I145" s="19">
        <v>-166668</v>
      </c>
      <c r="J145" s="17" t="s">
        <v>15</v>
      </c>
      <c r="K145" s="19">
        <f t="shared" si="1"/>
        <v>-97229</v>
      </c>
      <c r="L145" s="17" t="s">
        <v>15</v>
      </c>
      <c r="M145" s="19">
        <v>0</v>
      </c>
      <c r="N145" s="17"/>
      <c r="O145" s="19">
        <v>-97229</v>
      </c>
      <c r="P145" s="17"/>
      <c r="Q145" s="19">
        <v>0</v>
      </c>
      <c r="R145" s="13"/>
      <c r="S145" s="13"/>
      <c r="T145" s="13"/>
      <c r="U145" s="13"/>
    </row>
    <row r="146" spans="1:21" s="16" customFormat="1" ht="13.5" customHeight="1">
      <c r="A146" s="13" t="s">
        <v>118</v>
      </c>
      <c r="B146" s="14"/>
      <c r="C146" s="30">
        <v>0</v>
      </c>
      <c r="D146" s="17"/>
      <c r="E146" s="30">
        <v>0</v>
      </c>
      <c r="F146" s="17"/>
      <c r="G146" s="30">
        <v>0</v>
      </c>
      <c r="H146" s="17"/>
      <c r="I146" s="30">
        <v>4300</v>
      </c>
      <c r="J146" s="17"/>
      <c r="K146" s="30">
        <f>IF(SUM(C146:I146)=SUM(M146:Q146),SUM(M146:Q146),SUM(M146:Q146)-SUM(C146:I146))</f>
        <v>4300</v>
      </c>
      <c r="L146" s="17"/>
      <c r="M146" s="30">
        <v>0</v>
      </c>
      <c r="N146" s="17"/>
      <c r="O146" s="30">
        <v>4300</v>
      </c>
      <c r="P146" s="17"/>
      <c r="Q146" s="30">
        <v>0</v>
      </c>
      <c r="R146" s="13"/>
      <c r="S146" s="13"/>
      <c r="T146" s="13"/>
      <c r="U146" s="13"/>
    </row>
    <row r="147" spans="1:21" s="16" customFormat="1" ht="13.5" customHeight="1">
      <c r="A147" s="13"/>
      <c r="B147" s="14"/>
      <c r="C147" s="17"/>
      <c r="D147" s="17"/>
      <c r="E147" s="17"/>
      <c r="F147" s="17"/>
      <c r="G147" s="17"/>
      <c r="H147" s="17"/>
      <c r="I147" s="17"/>
      <c r="J147" s="17"/>
      <c r="K147" s="13"/>
      <c r="L147" s="17"/>
      <c r="M147" s="17"/>
      <c r="N147" s="17"/>
      <c r="O147" s="17"/>
      <c r="P147" s="17"/>
      <c r="Q147" s="17"/>
      <c r="R147" s="13"/>
      <c r="S147" s="13"/>
      <c r="T147" s="13"/>
      <c r="U147" s="13"/>
    </row>
    <row r="148" spans="1:21" s="16" customFormat="1" ht="13.5" customHeight="1">
      <c r="A148" s="13" t="s">
        <v>73</v>
      </c>
      <c r="B148" s="14" t="s">
        <v>14</v>
      </c>
      <c r="C148" s="15">
        <f>SUM(C144:C146)</f>
        <v>0</v>
      </c>
      <c r="D148" s="13"/>
      <c r="E148" s="15">
        <f>SUM(E144:E146)</f>
        <v>0</v>
      </c>
      <c r="F148" s="13"/>
      <c r="G148" s="15">
        <f>SUM(G144:G146)</f>
        <v>69439</v>
      </c>
      <c r="H148" s="13"/>
      <c r="I148" s="15">
        <f>SUM(I144:I146)</f>
        <v>-86413</v>
      </c>
      <c r="J148" s="13"/>
      <c r="K148" s="15">
        <f t="shared" si="1"/>
        <v>-16974</v>
      </c>
      <c r="L148" s="13"/>
      <c r="M148" s="15">
        <f>SUM(M144:M146)</f>
        <v>71670</v>
      </c>
      <c r="N148" s="13"/>
      <c r="O148" s="15">
        <f>SUM(O144:O146)</f>
        <v>-88644</v>
      </c>
      <c r="P148" s="13"/>
      <c r="Q148" s="15">
        <f>SUM(Q144:Q146)</f>
        <v>0</v>
      </c>
      <c r="R148" s="13"/>
      <c r="S148" s="13"/>
      <c r="T148" s="13"/>
      <c r="U148" s="13"/>
    </row>
    <row r="149" spans="1:21" s="16" customFormat="1" ht="13.5" customHeight="1">
      <c r="A149" s="13"/>
      <c r="B149" s="14" t="s">
        <v>14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s="16" customFormat="1" ht="13.5" customHeight="1">
      <c r="A150" s="13" t="s">
        <v>104</v>
      </c>
      <c r="B150" s="14"/>
      <c r="C150" s="18">
        <v>0</v>
      </c>
      <c r="D150" s="13"/>
      <c r="E150" s="18">
        <v>2283</v>
      </c>
      <c r="F150" s="13"/>
      <c r="G150" s="18">
        <v>233</v>
      </c>
      <c r="H150" s="13"/>
      <c r="I150" s="18">
        <v>0</v>
      </c>
      <c r="J150" s="13"/>
      <c r="K150" s="18">
        <f t="shared" si="1"/>
        <v>2516</v>
      </c>
      <c r="L150" s="13"/>
      <c r="M150" s="18">
        <v>0</v>
      </c>
      <c r="N150" s="13"/>
      <c r="O150" s="18">
        <v>2516</v>
      </c>
      <c r="P150" s="13"/>
      <c r="Q150" s="18">
        <v>0</v>
      </c>
      <c r="R150" s="13"/>
      <c r="S150" s="13"/>
      <c r="T150" s="13"/>
      <c r="U150" s="13"/>
    </row>
    <row r="151" spans="1:21" s="16" customFormat="1" ht="13.5" customHeight="1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s="16" customFormat="1" ht="13.5" customHeight="1">
      <c r="A152" s="13" t="s">
        <v>129</v>
      </c>
      <c r="B152" s="14" t="s">
        <v>14</v>
      </c>
      <c r="C152" s="27">
        <f>SUM(C95+C101+C124+C141+C148,C150)</f>
        <v>3761408</v>
      </c>
      <c r="D152" s="19"/>
      <c r="E152" s="27">
        <f>SUM(E95+E101+E124+E141+E148,E150)</f>
        <v>20408736</v>
      </c>
      <c r="F152" s="19"/>
      <c r="G152" s="27">
        <f>SUM(G95+G101+G124+G141+G148,G150)</f>
        <v>9073670</v>
      </c>
      <c r="H152" s="19"/>
      <c r="I152" s="27">
        <f>SUM(I95+I101+I124+I141+I148,I150)</f>
        <v>5750941</v>
      </c>
      <c r="J152" s="19"/>
      <c r="K152" s="15">
        <f t="shared" si="1"/>
        <v>38994755</v>
      </c>
      <c r="L152" s="19"/>
      <c r="M152" s="27">
        <f>SUM(M95+M101+M124+M141+M148,M150)</f>
        <v>18306110</v>
      </c>
      <c r="N152" s="19"/>
      <c r="O152" s="27">
        <f>SUM(O95+O101+O124+O141+O148,O150)</f>
        <v>13674201</v>
      </c>
      <c r="P152" s="19"/>
      <c r="Q152" s="27">
        <f>SUM(Q95+Q101+Q124+Q141+Q148,Q150)</f>
        <v>7014444</v>
      </c>
      <c r="R152" s="13"/>
      <c r="S152" s="13"/>
      <c r="T152" s="13"/>
      <c r="U152" s="13"/>
    </row>
    <row r="153" spans="1:21" s="16" customFormat="1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s="16" customFormat="1" ht="13.5">
      <c r="A154" s="13" t="s">
        <v>130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s="16" customFormat="1" ht="13.5">
      <c r="A155" s="13" t="s">
        <v>131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s="16" customFormat="1" ht="13.5">
      <c r="A156" s="13" t="s">
        <v>132</v>
      </c>
      <c r="B156" s="13"/>
      <c r="C156" s="18">
        <v>0</v>
      </c>
      <c r="D156" s="13"/>
      <c r="E156" s="18">
        <v>0</v>
      </c>
      <c r="F156" s="13"/>
      <c r="G156" s="18">
        <v>0</v>
      </c>
      <c r="H156" s="13"/>
      <c r="I156" s="18">
        <v>66190</v>
      </c>
      <c r="J156" s="13"/>
      <c r="K156" s="18">
        <f t="shared" si="1"/>
        <v>66190</v>
      </c>
      <c r="L156" s="13"/>
      <c r="M156" s="18">
        <v>0</v>
      </c>
      <c r="N156" s="13"/>
      <c r="O156" s="18">
        <v>66190</v>
      </c>
      <c r="P156" s="13"/>
      <c r="Q156" s="18">
        <v>0</v>
      </c>
      <c r="R156" s="13"/>
      <c r="S156" s="13"/>
      <c r="T156" s="13"/>
      <c r="U156" s="13"/>
    </row>
    <row r="157" spans="1:21" s="16" customFormat="1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s="16" customFormat="1" ht="13.5">
      <c r="A158" s="13" t="s">
        <v>133</v>
      </c>
      <c r="B158" s="13"/>
      <c r="C158" s="18">
        <f>SUM(C156)</f>
        <v>0</v>
      </c>
      <c r="D158" s="13"/>
      <c r="E158" s="18">
        <f>SUM(E156)</f>
        <v>0</v>
      </c>
      <c r="F158" s="13"/>
      <c r="G158" s="18">
        <f>SUM(G156)</f>
        <v>0</v>
      </c>
      <c r="H158" s="13"/>
      <c r="I158" s="18">
        <f>SUM(I156)</f>
        <v>66190</v>
      </c>
      <c r="J158" s="13"/>
      <c r="K158" s="18">
        <f t="shared" si="1"/>
        <v>66190</v>
      </c>
      <c r="L158" s="13"/>
      <c r="M158" s="18">
        <f>SUM(M156)</f>
        <v>0</v>
      </c>
      <c r="N158" s="13"/>
      <c r="O158" s="18">
        <f>SUM(O156)</f>
        <v>66190</v>
      </c>
      <c r="P158" s="13"/>
      <c r="Q158" s="18">
        <f>SUM(Q156)</f>
        <v>0</v>
      </c>
      <c r="R158" s="13"/>
      <c r="S158" s="13"/>
      <c r="T158" s="13"/>
      <c r="U158" s="13"/>
    </row>
    <row r="159" spans="1:21" s="16" customFormat="1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s="16" customFormat="1" ht="13.5">
      <c r="A160" s="13" t="s">
        <v>134</v>
      </c>
      <c r="B160" s="13"/>
      <c r="C160" s="18">
        <f>C158+C152</f>
        <v>3761408</v>
      </c>
      <c r="D160" s="17"/>
      <c r="E160" s="18">
        <f>E158+E152</f>
        <v>20408736</v>
      </c>
      <c r="F160" s="17"/>
      <c r="G160" s="18">
        <f>G158+G152</f>
        <v>9073670</v>
      </c>
      <c r="H160" s="17"/>
      <c r="I160" s="18">
        <f>I158+I152</f>
        <v>5817131</v>
      </c>
      <c r="J160" s="17"/>
      <c r="K160" s="18">
        <f t="shared" si="1"/>
        <v>39060945</v>
      </c>
      <c r="L160" s="17"/>
      <c r="M160" s="18">
        <f>M158+M152</f>
        <v>18306110</v>
      </c>
      <c r="N160" s="17"/>
      <c r="O160" s="18">
        <f>O158+O152</f>
        <v>13740391</v>
      </c>
      <c r="P160" s="17"/>
      <c r="Q160" s="18">
        <f>Q158+Q152</f>
        <v>7014444</v>
      </c>
      <c r="R160" s="13"/>
      <c r="S160" s="13"/>
      <c r="T160" s="13"/>
      <c r="U160" s="13"/>
    </row>
    <row r="161" spans="1:21" s="16" customFormat="1" ht="13.5">
      <c r="A161" s="13"/>
      <c r="B161" s="13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3"/>
      <c r="S161" s="13"/>
      <c r="T161" s="13"/>
      <c r="U161" s="13"/>
    </row>
    <row r="162" spans="1:21" s="16" customFormat="1" ht="13.5">
      <c r="A162" s="13" t="s">
        <v>87</v>
      </c>
      <c r="B162" s="13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3"/>
      <c r="S162" s="13"/>
      <c r="T162" s="13"/>
      <c r="U162" s="13"/>
    </row>
    <row r="163" spans="1:21" s="16" customFormat="1" ht="13.5">
      <c r="A163" s="13" t="s">
        <v>88</v>
      </c>
      <c r="B163" s="13"/>
      <c r="C163" s="18">
        <v>0</v>
      </c>
      <c r="D163" s="17"/>
      <c r="E163" s="18">
        <v>0</v>
      </c>
      <c r="F163" s="17"/>
      <c r="G163" s="18">
        <v>0</v>
      </c>
      <c r="H163" s="17"/>
      <c r="I163" s="18">
        <v>1571786</v>
      </c>
      <c r="J163" s="17"/>
      <c r="K163" s="18">
        <f t="shared" si="1"/>
        <v>1571786</v>
      </c>
      <c r="L163" s="17"/>
      <c r="M163" s="18">
        <f>59753+150072</f>
        <v>209825</v>
      </c>
      <c r="N163" s="17"/>
      <c r="O163" s="18">
        <f>-59753+1421714</f>
        <v>1361961</v>
      </c>
      <c r="P163" s="17"/>
      <c r="Q163" s="18">
        <v>0</v>
      </c>
      <c r="R163" s="13"/>
      <c r="S163" s="13"/>
      <c r="T163" s="13"/>
      <c r="U163" s="13"/>
    </row>
    <row r="164" spans="1:21" s="16" customFormat="1" ht="13.5">
      <c r="A164" s="13"/>
      <c r="B164" s="13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3"/>
      <c r="S164" s="13"/>
      <c r="T164" s="13"/>
      <c r="U164" s="13"/>
    </row>
    <row r="165" spans="1:21" s="16" customFormat="1" ht="13.5">
      <c r="A165" s="13" t="s">
        <v>107</v>
      </c>
      <c r="B165" s="13"/>
      <c r="C165" s="18">
        <f>SUM(C163:C164)</f>
        <v>0</v>
      </c>
      <c r="D165" s="17"/>
      <c r="E165" s="18">
        <f>SUM(E163:E164)</f>
        <v>0</v>
      </c>
      <c r="F165" s="17"/>
      <c r="G165" s="18">
        <f>SUM(G163:G164)</f>
        <v>0</v>
      </c>
      <c r="H165" s="17"/>
      <c r="I165" s="18">
        <f>SUM(I163:I164)</f>
        <v>1571786</v>
      </c>
      <c r="J165" s="17"/>
      <c r="K165" s="18">
        <f t="shared" si="1"/>
        <v>1571786</v>
      </c>
      <c r="L165" s="17"/>
      <c r="M165" s="18">
        <f>SUM(M163:M164)</f>
        <v>209825</v>
      </c>
      <c r="N165" s="17"/>
      <c r="O165" s="18">
        <f>SUM(O163:O164)</f>
        <v>1361961</v>
      </c>
      <c r="P165" s="17"/>
      <c r="Q165" s="18">
        <f>SUM(Q163:Q164)</f>
        <v>0</v>
      </c>
      <c r="R165" s="13"/>
      <c r="S165" s="13"/>
      <c r="T165" s="13"/>
      <c r="U165" s="13"/>
    </row>
    <row r="166" spans="1:21" s="16" customFormat="1" ht="13.5">
      <c r="A166" s="13"/>
      <c r="B166" s="13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3"/>
      <c r="S166" s="13"/>
      <c r="T166" s="13"/>
      <c r="U166" s="13"/>
    </row>
    <row r="167" spans="1:21" s="16" customFormat="1" ht="14.25" thickBot="1">
      <c r="A167" s="13" t="s">
        <v>108</v>
      </c>
      <c r="B167" s="13"/>
      <c r="C167" s="28">
        <f>C160+C165</f>
        <v>3761408</v>
      </c>
      <c r="D167" s="19"/>
      <c r="E167" s="28">
        <f>E160+E165</f>
        <v>20408736</v>
      </c>
      <c r="F167" s="19"/>
      <c r="G167" s="28">
        <f>G160+G165</f>
        <v>9073670</v>
      </c>
      <c r="H167" s="19"/>
      <c r="I167" s="28">
        <f>I160+I165</f>
        <v>7388917</v>
      </c>
      <c r="J167" s="19"/>
      <c r="K167" s="29">
        <f t="shared" si="1"/>
        <v>40632731</v>
      </c>
      <c r="L167" s="19"/>
      <c r="M167" s="28">
        <f>M160+M165</f>
        <v>18515935</v>
      </c>
      <c r="N167" s="19"/>
      <c r="O167" s="28">
        <f>O160+O165</f>
        <v>15102352</v>
      </c>
      <c r="P167" s="19"/>
      <c r="Q167" s="28">
        <f>Q160+Q165</f>
        <v>7014444</v>
      </c>
      <c r="R167" s="13"/>
      <c r="S167" s="13"/>
      <c r="T167" s="13"/>
      <c r="U167" s="13"/>
    </row>
    <row r="168" spans="1:21" s="23" customFormat="1" ht="14.25" thickTop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23" customFormat="1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23" customFormat="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23" customFormat="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23" customFormat="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23" customFormat="1" ht="13.5">
      <c r="A173" s="22" t="s">
        <v>0</v>
      </c>
      <c r="C173" s="22"/>
      <c r="D173" s="22"/>
      <c r="E173" s="2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23" customFormat="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23" customFormat="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23" customFormat="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23" customFormat="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23" customFormat="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200" spans="1:21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</sheetData>
  <sheetProtection/>
  <mergeCells count="6">
    <mergeCell ref="C8:I8"/>
    <mergeCell ref="C3:O3"/>
    <mergeCell ref="C2:Q2"/>
    <mergeCell ref="C4:Q4"/>
    <mergeCell ref="C5:Q5"/>
    <mergeCell ref="A2:A5"/>
  </mergeCells>
  <conditionalFormatting sqref="A12:Q167">
    <cfRule type="expression" priority="4" dxfId="0" stopIfTrue="1">
      <formula>MOD(ROW(),2)=1</formula>
    </cfRule>
  </conditionalFormatting>
  <printOptions horizontalCentered="1"/>
  <pageMargins left="0.25" right="0.25" top="0.25" bottom="0.5" header="0.3" footer="0.3"/>
  <pageSetup fitToHeight="0" fitToWidth="1" horizontalDpi="600" verticalDpi="600" orientation="landscape" scale="93" r:id="rId2"/>
  <headerFooter alignWithMargins="0">
    <oddFooter>&amp;R&amp;"Goudy Old Style,Regular"&amp;10Page &amp;P of &amp;N</oddFooter>
  </headerFooter>
  <ignoredErrors>
    <ignoredError sqref="E9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2016-08-23T16:32:24Z</cp:lastPrinted>
  <dcterms:modified xsi:type="dcterms:W3CDTF">2016-10-21T15:36:22Z</dcterms:modified>
  <cp:category/>
  <cp:version/>
  <cp:contentType/>
  <cp:contentStatus/>
</cp:coreProperties>
</file>